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030_賦課係\005_試算等\"/>
    </mc:Choice>
  </mc:AlternateContent>
  <xr:revisionPtr revIDLastSave="0" documentId="13_ncr:1_{8B2A6FFE-95E7-48CD-9FBB-2C89F0E82751}" xr6:coauthVersionLast="47" xr6:coauthVersionMax="47" xr10:uidLastSave="{00000000-0000-0000-0000-000000000000}"/>
  <bookViews>
    <workbookView xWindow="-110" yWindow="-110" windowWidth="19420" windowHeight="10300" xr2:uid="{00000000-000D-0000-FFFF-FFFF00000000}"/>
  </bookViews>
  <sheets>
    <sheet name="試算" sheetId="1" r:id="rId1"/>
  </sheets>
  <definedNames>
    <definedName name="AGE_0">試算!$CL$20</definedName>
    <definedName name="AGE_1">試算!$CL$22</definedName>
    <definedName name="AGE_2">試算!$CL$24</definedName>
    <definedName name="AGE_3">試算!$CL$25</definedName>
    <definedName name="AGE_4">試算!$CL$21</definedName>
    <definedName name="AGE_5">試算!$CL$23</definedName>
    <definedName name="GND">試算!$BN$48</definedName>
    <definedName name="IR_BYO">試算!$CV$44</definedName>
    <definedName name="IR_GND">試算!$CV$45</definedName>
    <definedName name="IR_KIN">試算!$CV$42</definedName>
    <definedName name="IR_SAN">試算!$CV$43</definedName>
    <definedName name="IR_SYT">試算!$CV$41</definedName>
    <definedName name="KANYU">試算!$B$22</definedName>
    <definedName name="KD_18KIN">試算!$CV$60</definedName>
    <definedName name="KD_BYO">試算!$CV$62</definedName>
    <definedName name="KD_GND">試算!$CV$63</definedName>
    <definedName name="KD_KIN">試算!$CV$59</definedName>
    <definedName name="KD_SAN">試算!$CV$61</definedName>
    <definedName name="KD_SYT">試算!$CV$58</definedName>
    <definedName name="KG_BYO">試算!$CV$55</definedName>
    <definedName name="KG_GND">試算!$CV$56</definedName>
    <definedName name="KG_KIN">試算!$CV$53</definedName>
    <definedName name="KG_SAN">試算!$CV$54</definedName>
    <definedName name="KG_SYT">試算!$CV$52</definedName>
    <definedName name="KGN">試算!$BO$39</definedName>
    <definedName name="KISO_0">試算!$CO$47</definedName>
    <definedName name="KISO_1">試算!$CO$48</definedName>
    <definedName name="KISO_2">試算!$CO$50</definedName>
    <definedName name="KISO_3">試算!$CO$51</definedName>
    <definedName name="KJ_0">試算!$CQ$27</definedName>
    <definedName name="KJ_1">試算!$CQ$28</definedName>
    <definedName name="KJ_10">試算!$CQ$32</definedName>
    <definedName name="KJ_2">試算!#REF!</definedName>
    <definedName name="KJ_3">試算!#REF!</definedName>
    <definedName name="KJ_4">試算!#REF!</definedName>
    <definedName name="KJ_5">試算!#REF!</definedName>
    <definedName name="KJ_6">試算!#REF!</definedName>
    <definedName name="KJ_7">試算!$CQ$29</definedName>
    <definedName name="KJ_8">試算!$CQ$30</definedName>
    <definedName name="KJ_9">試算!$CQ$31</definedName>
    <definedName name="KR_6">試算!#REF!</definedName>
    <definedName name="KR_7">試算!$CP$29</definedName>
    <definedName name="KR_8">試算!$CP$30</definedName>
    <definedName name="KR_9">試算!$CP$31</definedName>
    <definedName name="KS_0">試算!$CO$27</definedName>
    <definedName name="KS_1">試算!$CO$28</definedName>
    <definedName name="KS_10">試算!$CO$32</definedName>
    <definedName name="KS_2">試算!#REF!</definedName>
    <definedName name="KS_3">試算!#REF!</definedName>
    <definedName name="KS_4">試算!#REF!</definedName>
    <definedName name="KS_5">試算!#REF!</definedName>
    <definedName name="KS_6">試算!#REF!</definedName>
    <definedName name="KS_7">試算!$CO$29</definedName>
    <definedName name="KS_8">試算!$CO$30</definedName>
    <definedName name="KS_9">試算!$CO$31</definedName>
    <definedName name="KS_KJ_0">試算!$CQ$47</definedName>
    <definedName name="KS_KJ_1">試算!$CQ$48</definedName>
    <definedName name="KS_KJ_2">試算!$CQ$50</definedName>
    <definedName name="KS_KJ_3">試算!$CQ$51</definedName>
    <definedName name="NK_64_0">試算!$CQ$35</definedName>
    <definedName name="NK_64_1">試算!$CQ$36</definedName>
    <definedName name="NK_64_2">試算!$CQ$37</definedName>
    <definedName name="NK_64_3">試算!$CQ$38</definedName>
    <definedName name="NK_64_4">試算!$CQ$39</definedName>
    <definedName name="NK_65_0">試算!$CQ$40</definedName>
    <definedName name="NK_65_1">試算!$CQ$41</definedName>
    <definedName name="NK_65_2">試算!$CQ$42</definedName>
    <definedName name="NK_65_3">試算!$CQ$43</definedName>
    <definedName name="NK_65_4">試算!$CQ$44</definedName>
    <definedName name="NR_64_1">試算!$CP$36</definedName>
    <definedName name="NR_64_2">試算!$CP$37</definedName>
    <definedName name="NR_64_3">試算!$CP$38</definedName>
    <definedName name="NR_65_1">試算!$CP$41</definedName>
    <definedName name="NR_65_2">試算!$CP$42</definedName>
    <definedName name="NR_65_3">試算!$CP$43</definedName>
    <definedName name="NS_64_0">試算!$CO$35</definedName>
    <definedName name="NS_64_1">試算!$CO$36</definedName>
    <definedName name="NS_64_2">試算!$CO$37</definedName>
    <definedName name="NS_64_3">試算!$CO$38</definedName>
    <definedName name="NS_64_4">試算!$CO$39</definedName>
    <definedName name="NS_65_0">試算!$CO$40</definedName>
    <definedName name="NS_65_1">試算!$CO$41</definedName>
    <definedName name="NS_65_2">試算!$CO$42</definedName>
    <definedName name="NS_65_3">試算!$CO$43</definedName>
    <definedName name="NS_65_4">試算!$CO$44</definedName>
    <definedName name="_xlnm.Print_Area" localSheetId="0">試算!$A$20:$BD$58</definedName>
    <definedName name="SI_BYO">試算!$CV$50</definedName>
    <definedName name="SI_GND">試算!$CV$51</definedName>
    <definedName name="SI_KIN">試算!$CV$47</definedName>
    <definedName name="SI_SAN">試算!$CV$48</definedName>
    <definedName name="SI_SYT">試算!$CV$46</definedName>
    <definedName name="お知らせ">試算!$BN$51</definedName>
    <definedName name="軽減率">試算!$BO$41</definedName>
    <definedName name="年度">試算!$B$3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M26" i="1" l="1"/>
  <c r="E3" i="1"/>
  <c r="CA33" i="1" l="1"/>
  <c r="CA32" i="1"/>
  <c r="CA31" i="1"/>
  <c r="CA30" i="1"/>
  <c r="CA29" i="1"/>
  <c r="BJ26" i="1" l="1"/>
  <c r="BJ33" i="1" l="1"/>
  <c r="BJ32" i="1"/>
  <c r="BJ31" i="1"/>
  <c r="BJ30" i="1"/>
  <c r="BJ29" i="1"/>
  <c r="BJ28" i="1"/>
  <c r="BJ27" i="1"/>
  <c r="CB33" i="1" l="1"/>
  <c r="CC33" i="1" s="1"/>
  <c r="CB32" i="1"/>
  <c r="CC32" i="1" s="1"/>
  <c r="CB31" i="1"/>
  <c r="CC31" i="1" s="1"/>
  <c r="CB30" i="1"/>
  <c r="CC30" i="1" s="1"/>
  <c r="CB29" i="1"/>
  <c r="CB28" i="1"/>
  <c r="CC28" i="1" s="1"/>
  <c r="CB27" i="1"/>
  <c r="CC27" i="1" s="1"/>
  <c r="CB26" i="1"/>
  <c r="CC26" i="1" s="1"/>
  <c r="BR33" i="1"/>
  <c r="BR32" i="1"/>
  <c r="BR31" i="1"/>
  <c r="BR30" i="1"/>
  <c r="BR29" i="1"/>
  <c r="BR28" i="1"/>
  <c r="BR27" i="1"/>
  <c r="BR26" i="1"/>
  <c r="BP33" i="1"/>
  <c r="BP32" i="1"/>
  <c r="BP31" i="1"/>
  <c r="BP30" i="1"/>
  <c r="BP29" i="1"/>
  <c r="BP28" i="1"/>
  <c r="BP27" i="1"/>
  <c r="BP26" i="1"/>
  <c r="BN48" i="1"/>
  <c r="CD33" i="1"/>
  <c r="CD32" i="1"/>
  <c r="CD31" i="1"/>
  <c r="CD30" i="1"/>
  <c r="CD29" i="1"/>
  <c r="CD28" i="1"/>
  <c r="CD26" i="1"/>
  <c r="CD27" i="1"/>
  <c r="CC29" i="1"/>
  <c r="BN51" i="1"/>
  <c r="B37" i="1" s="1"/>
  <c r="CF33" i="1" l="1"/>
  <c r="CG33" i="1" s="1"/>
  <c r="CK33" i="1" s="1"/>
  <c r="CF32" i="1"/>
  <c r="CG32" i="1" s="1"/>
  <c r="CK32" i="1" s="1"/>
  <c r="CF31" i="1"/>
  <c r="CG31" i="1" s="1"/>
  <c r="CK31" i="1" s="1"/>
  <c r="CF30" i="1"/>
  <c r="CG30" i="1" s="1"/>
  <c r="CK30" i="1" s="1"/>
  <c r="CF29" i="1"/>
  <c r="CG29" i="1" s="1"/>
  <c r="CF28" i="1"/>
  <c r="CG28" i="1" s="1"/>
  <c r="CK28" i="1" s="1"/>
  <c r="CF27" i="1"/>
  <c r="CG27" i="1" s="1"/>
  <c r="CK27" i="1" s="1"/>
  <c r="CF26" i="1"/>
  <c r="CG26" i="1" s="1"/>
  <c r="CH29" i="1" l="1"/>
  <c r="CK29" i="1"/>
  <c r="CI30" i="1"/>
  <c r="CH30" i="1"/>
  <c r="CJ30" i="1"/>
  <c r="CJ31" i="1"/>
  <c r="CI31" i="1"/>
  <c r="CH31" i="1"/>
  <c r="CJ32" i="1"/>
  <c r="CI32" i="1"/>
  <c r="CH32" i="1"/>
  <c r="CJ27" i="1"/>
  <c r="CI27" i="1"/>
  <c r="CH27" i="1"/>
  <c r="CJ33" i="1"/>
  <c r="CI33" i="1"/>
  <c r="CH33" i="1"/>
  <c r="CI28" i="1"/>
  <c r="CH28" i="1"/>
  <c r="CJ28" i="1"/>
  <c r="BT33" i="1"/>
  <c r="BT32" i="1"/>
  <c r="BT31" i="1"/>
  <c r="BT30" i="1"/>
  <c r="BT29" i="1"/>
  <c r="BT28" i="1"/>
  <c r="BT27" i="1"/>
  <c r="BT26" i="1"/>
  <c r="BS33" i="1"/>
  <c r="BS32" i="1"/>
  <c r="BS31" i="1"/>
  <c r="BS29" i="1"/>
  <c r="BS28" i="1"/>
  <c r="BY33" i="1"/>
  <c r="BY32" i="1"/>
  <c r="BY31" i="1"/>
  <c r="BY30" i="1"/>
  <c r="BY29" i="1"/>
  <c r="BY28" i="1"/>
  <c r="BY27" i="1"/>
  <c r="BY26" i="1"/>
  <c r="BW33" i="1"/>
  <c r="BW32" i="1"/>
  <c r="BW31" i="1"/>
  <c r="BW30" i="1"/>
  <c r="BW29" i="1"/>
  <c r="BW28" i="1"/>
  <c r="BW27" i="1"/>
  <c r="BW26" i="1"/>
  <c r="BU33" i="1"/>
  <c r="BU32" i="1"/>
  <c r="BU31" i="1"/>
  <c r="BU30" i="1"/>
  <c r="BU29" i="1"/>
  <c r="BU28" i="1"/>
  <c r="BU27" i="1"/>
  <c r="BU26" i="1"/>
  <c r="BQ33" i="1"/>
  <c r="BQ32" i="1"/>
  <c r="BQ31" i="1"/>
  <c r="BO33" i="1"/>
  <c r="BO32" i="1"/>
  <c r="BO31" i="1"/>
  <c r="CE34" i="1" l="1"/>
  <c r="BG33" i="1"/>
  <c r="BG32" i="1"/>
  <c r="BG31" i="1"/>
  <c r="BG30" i="1"/>
  <c r="BG29" i="1"/>
  <c r="BG28" i="1"/>
  <c r="BG27" i="1"/>
  <c r="BG26" i="1"/>
  <c r="BK33" i="1" l="1"/>
  <c r="BL33" i="1" s="1"/>
  <c r="BK32" i="1"/>
  <c r="BL32" i="1" s="1"/>
  <c r="BK31" i="1"/>
  <c r="BL31" i="1" s="1"/>
  <c r="BK30" i="1"/>
  <c r="BL30" i="1" s="1"/>
  <c r="BK29" i="1"/>
  <c r="BL29" i="1" s="1"/>
  <c r="BK28" i="1"/>
  <c r="BL28" i="1" s="1"/>
  <c r="BK27" i="1"/>
  <c r="BK26" i="1"/>
  <c r="BI33" i="1" l="1"/>
  <c r="BI32" i="1"/>
  <c r="BI31" i="1"/>
  <c r="BI30" i="1"/>
  <c r="BI29" i="1"/>
  <c r="BI28" i="1"/>
  <c r="BI27" i="1"/>
  <c r="BI26" i="1"/>
  <c r="BO36" i="1" l="1"/>
  <c r="AM33" i="1" l="1"/>
  <c r="AM32" i="1"/>
  <c r="AM31" i="1"/>
  <c r="AM30" i="1"/>
  <c r="AM29" i="1"/>
  <c r="AM28" i="1"/>
  <c r="AM27" i="1"/>
  <c r="BL27" i="1" s="1"/>
  <c r="BL26" i="1" l="1"/>
  <c r="AG26" i="1" s="1"/>
  <c r="AG28" i="1"/>
  <c r="AS28" i="1" s="1"/>
  <c r="AG30" i="1"/>
  <c r="AS30" i="1" s="1"/>
  <c r="AG31" i="1"/>
  <c r="AS31" i="1" s="1"/>
  <c r="AG27" i="1"/>
  <c r="AG29" i="1"/>
  <c r="AS29" i="1" s="1"/>
  <c r="AG32" i="1"/>
  <c r="AS32" i="1" s="1"/>
  <c r="AG33" i="1"/>
  <c r="AS33" i="1" s="1"/>
  <c r="BM33" i="1" s="1"/>
  <c r="AS26" i="1" l="1"/>
  <c r="AS27" i="1"/>
  <c r="BM27" i="1" s="1"/>
  <c r="BM32" i="1"/>
  <c r="AY32" i="1"/>
  <c r="BM29" i="1"/>
  <c r="AY29" i="1"/>
  <c r="BM31" i="1"/>
  <c r="AY31" i="1"/>
  <c r="BM30" i="1"/>
  <c r="AY30" i="1"/>
  <c r="BM28" i="1"/>
  <c r="AY28" i="1"/>
  <c r="CA28" i="1" s="1"/>
  <c r="BF33" i="1"/>
  <c r="BF32" i="1"/>
  <c r="BF31" i="1"/>
  <c r="BF30" i="1"/>
  <c r="BF29" i="1"/>
  <c r="BF28" i="1"/>
  <c r="BF27" i="1"/>
  <c r="BF26" i="1"/>
  <c r="BM26" i="1" l="1"/>
  <c r="BO40" i="1" s="1"/>
  <c r="AY26" i="1"/>
  <c r="BS30" i="1"/>
  <c r="BQ30" i="1"/>
  <c r="BO30" i="1"/>
  <c r="BQ29" i="1"/>
  <c r="BO29" i="1"/>
  <c r="AY27" i="1"/>
  <c r="CA27" i="1" s="1"/>
  <c r="BQ28" i="1"/>
  <c r="BO28" i="1"/>
  <c r="BS27" i="1"/>
  <c r="AY33" i="1"/>
  <c r="BH33" i="1"/>
  <c r="BH31" i="1"/>
  <c r="BH32" i="1"/>
  <c r="BH29" i="1"/>
  <c r="BH28" i="1"/>
  <c r="BH30" i="1"/>
  <c r="BH27" i="1"/>
  <c r="BH26" i="1"/>
  <c r="BO27" i="1" l="1"/>
  <c r="BQ27" i="1"/>
  <c r="BS26" i="1"/>
  <c r="CA26" i="1"/>
  <c r="AA43" i="1" s="1"/>
  <c r="BQ26" i="1"/>
  <c r="BO26" i="1"/>
  <c r="BP36" i="1"/>
  <c r="L43" i="1" l="1"/>
  <c r="CA34" i="1"/>
  <c r="BQ38" i="1"/>
  <c r="BP38" i="1"/>
  <c r="V43" i="1"/>
  <c r="Q43" i="1" l="1"/>
  <c r="BO38" i="1" l="1"/>
  <c r="BO39" i="1" s="1"/>
  <c r="BS39" i="1" s="1"/>
  <c r="BZ34" i="1"/>
  <c r="BX34" i="1"/>
  <c r="BQ34" i="1" l="1"/>
  <c r="BP46" i="1" s="1"/>
  <c r="BS34" i="1"/>
  <c r="BQ46" i="1" s="1"/>
  <c r="BV34" i="1"/>
  <c r="BO34" i="1" l="1"/>
  <c r="BO46" i="1" s="1"/>
  <c r="BO41" i="1" l="1"/>
  <c r="AA44" i="1" l="1"/>
  <c r="AA45" i="1"/>
  <c r="Q45" i="1"/>
  <c r="V45" i="1"/>
  <c r="L45" i="1"/>
  <c r="CJ26" i="1"/>
  <c r="CK26" i="1"/>
  <c r="CK34" i="1" s="1"/>
  <c r="CJ29" i="1"/>
  <c r="CI29" i="1"/>
  <c r="CI26" i="1"/>
  <c r="CH26" i="1"/>
  <c r="CH34" i="1" s="1"/>
  <c r="L44" i="1"/>
  <c r="V44" i="1"/>
  <c r="Q44" i="1"/>
  <c r="L46" i="1" l="1"/>
  <c r="L47" i="1" s="1"/>
  <c r="CJ34" i="1"/>
  <c r="Q46" i="1"/>
  <c r="Q47" i="1" s="1"/>
  <c r="Q48" i="1" s="1"/>
  <c r="V46" i="1"/>
  <c r="V47" i="1" s="1"/>
  <c r="V48" i="1" s="1"/>
  <c r="AA46" i="1"/>
  <c r="AA47" i="1" s="1"/>
  <c r="AA48" i="1" s="1"/>
  <c r="CI34" i="1"/>
  <c r="AA50" i="1" l="1"/>
  <c r="AA51" i="1" s="1"/>
  <c r="AA52" i="1" s="1"/>
  <c r="AA49" i="1"/>
  <c r="V50" i="1"/>
  <c r="V51" i="1" s="1"/>
  <c r="V52" i="1" s="1"/>
  <c r="V49" i="1"/>
  <c r="Q50" i="1"/>
  <c r="Q51" i="1" s="1"/>
  <c r="Q52" i="1" s="1"/>
  <c r="Q49" i="1"/>
  <c r="L48" i="1"/>
  <c r="L50" i="1" l="1"/>
  <c r="L51" i="1" s="1"/>
  <c r="L52" i="1" s="1"/>
  <c r="L49" i="1"/>
  <c r="R37" i="1" s="1"/>
</calcChain>
</file>

<file path=xl/sharedStrings.xml><?xml version="1.0" encoding="utf-8"?>
<sst xmlns="http://schemas.openxmlformats.org/spreadsheetml/2006/main" count="212" uniqueCount="128">
  <si>
    <t>１．加入期間を選択してください。</t>
    <rPh sb="2" eb="4">
      <t>カニュウ</t>
    </rPh>
    <rPh sb="4" eb="6">
      <t>キカン</t>
    </rPh>
    <rPh sb="7" eb="9">
      <t>センタク</t>
    </rPh>
    <phoneticPr fontId="2"/>
  </si>
  <si>
    <t>40歳～64歳</t>
    <rPh sb="2" eb="3">
      <t>サイ</t>
    </rPh>
    <rPh sb="6" eb="7">
      <t>サイ</t>
    </rPh>
    <phoneticPr fontId="2"/>
  </si>
  <si>
    <t>1カ月</t>
    <rPh sb="2" eb="3">
      <t>ゲツ</t>
    </rPh>
    <phoneticPr fontId="2"/>
  </si>
  <si>
    <t>65歳～74歳</t>
    <rPh sb="2" eb="3">
      <t>サイ</t>
    </rPh>
    <rPh sb="6" eb="7">
      <t>サイ</t>
    </rPh>
    <phoneticPr fontId="2"/>
  </si>
  <si>
    <t>算定基礎額</t>
    <rPh sb="0" eb="2">
      <t>サンテイ</t>
    </rPh>
    <rPh sb="2" eb="4">
      <t>キソ</t>
    </rPh>
    <rPh sb="4" eb="5">
      <t>ガク</t>
    </rPh>
    <phoneticPr fontId="2"/>
  </si>
  <si>
    <t>医療所得割</t>
    <rPh sb="0" eb="2">
      <t>イリョウ</t>
    </rPh>
    <rPh sb="2" eb="4">
      <t>ショトク</t>
    </rPh>
    <rPh sb="4" eb="5">
      <t>ワリ</t>
    </rPh>
    <phoneticPr fontId="2"/>
  </si>
  <si>
    <t>医療均等割</t>
    <rPh sb="0" eb="2">
      <t>イリョウ</t>
    </rPh>
    <rPh sb="2" eb="5">
      <t>キントウワリ</t>
    </rPh>
    <phoneticPr fontId="2"/>
  </si>
  <si>
    <t>支援所得割</t>
    <rPh sb="0" eb="2">
      <t>シエン</t>
    </rPh>
    <rPh sb="2" eb="4">
      <t>ショトク</t>
    </rPh>
    <rPh sb="4" eb="5">
      <t>ワリ</t>
    </rPh>
    <phoneticPr fontId="2"/>
  </si>
  <si>
    <t>支援均等割</t>
    <rPh sb="0" eb="2">
      <t>シエン</t>
    </rPh>
    <rPh sb="2" eb="5">
      <t>キントウワリ</t>
    </rPh>
    <phoneticPr fontId="2"/>
  </si>
  <si>
    <t>介護所得割</t>
    <rPh sb="0" eb="2">
      <t>カイゴ</t>
    </rPh>
    <rPh sb="2" eb="4">
      <t>ショトク</t>
    </rPh>
    <rPh sb="4" eb="5">
      <t>ワリ</t>
    </rPh>
    <phoneticPr fontId="2"/>
  </si>
  <si>
    <t>介護均等割</t>
    <rPh sb="0" eb="2">
      <t>カイゴ</t>
    </rPh>
    <rPh sb="2" eb="5">
      <t>キントウワリ</t>
    </rPh>
    <phoneticPr fontId="2"/>
  </si>
  <si>
    <t>2カ月</t>
    <rPh sb="2" eb="3">
      <t>ゲツ</t>
    </rPh>
    <phoneticPr fontId="2"/>
  </si>
  <si>
    <t>3カ月</t>
    <rPh sb="2" eb="3">
      <t>ゲツ</t>
    </rPh>
    <phoneticPr fontId="2"/>
  </si>
  <si>
    <t>4カ月</t>
    <rPh sb="2" eb="3">
      <t>ゲツ</t>
    </rPh>
    <phoneticPr fontId="2"/>
  </si>
  <si>
    <t>5カ月</t>
    <rPh sb="2" eb="3">
      <t>ゲツ</t>
    </rPh>
    <phoneticPr fontId="2"/>
  </si>
  <si>
    <t>6カ月</t>
    <rPh sb="2" eb="3">
      <t>ゲツ</t>
    </rPh>
    <phoneticPr fontId="2"/>
  </si>
  <si>
    <t>7カ月</t>
    <rPh sb="2" eb="3">
      <t>ゲツ</t>
    </rPh>
    <phoneticPr fontId="2"/>
  </si>
  <si>
    <t>8カ月</t>
    <rPh sb="2" eb="3">
      <t>ゲツ</t>
    </rPh>
    <phoneticPr fontId="2"/>
  </si>
  <si>
    <t>9カ月</t>
    <rPh sb="2" eb="3">
      <t>ゲツ</t>
    </rPh>
    <phoneticPr fontId="2"/>
  </si>
  <si>
    <t>10カ月</t>
    <rPh sb="3" eb="4">
      <t>ゲツ</t>
    </rPh>
    <phoneticPr fontId="2"/>
  </si>
  <si>
    <t>11カ月</t>
    <rPh sb="3" eb="4">
      <t>ゲツ</t>
    </rPh>
    <phoneticPr fontId="2"/>
  </si>
  <si>
    <t>12カ月</t>
    <rPh sb="3" eb="4">
      <t>ゲツ</t>
    </rPh>
    <phoneticPr fontId="2"/>
  </si>
  <si>
    <t>円</t>
    <rPh sb="0" eb="1">
      <t>エン</t>
    </rPh>
    <phoneticPr fontId="2"/>
  </si>
  <si>
    <t>区分</t>
    <rPh sb="0" eb="2">
      <t>クブン</t>
    </rPh>
    <phoneticPr fontId="2"/>
  </si>
  <si>
    <t>医療分</t>
    <rPh sb="0" eb="2">
      <t>イリョウ</t>
    </rPh>
    <rPh sb="2" eb="3">
      <t>ブン</t>
    </rPh>
    <phoneticPr fontId="2"/>
  </si>
  <si>
    <t>支援分</t>
    <rPh sb="0" eb="2">
      <t>シエン</t>
    </rPh>
    <rPh sb="2" eb="3">
      <t>ブン</t>
    </rPh>
    <phoneticPr fontId="2"/>
  </si>
  <si>
    <t>介護分</t>
    <rPh sb="0" eb="2">
      <t>カイゴ</t>
    </rPh>
    <rPh sb="2" eb="3">
      <t>ブン</t>
    </rPh>
    <phoneticPr fontId="2"/>
  </si>
  <si>
    <t>①所得割額</t>
    <rPh sb="1" eb="3">
      <t>ショトク</t>
    </rPh>
    <rPh sb="3" eb="4">
      <t>ワリ</t>
    </rPh>
    <rPh sb="4" eb="5">
      <t>ガク</t>
    </rPh>
    <phoneticPr fontId="2"/>
  </si>
  <si>
    <t>医療資産割</t>
    <rPh sb="0" eb="2">
      <t>イリョウ</t>
    </rPh>
    <rPh sb="2" eb="4">
      <t>シサン</t>
    </rPh>
    <rPh sb="4" eb="5">
      <t>ワリ</t>
    </rPh>
    <phoneticPr fontId="2"/>
  </si>
  <si>
    <t>医療平等割</t>
    <rPh sb="0" eb="2">
      <t>イリョウ</t>
    </rPh>
    <rPh sb="2" eb="4">
      <t>ビョウドウ</t>
    </rPh>
    <rPh sb="4" eb="5">
      <t>ワリ</t>
    </rPh>
    <phoneticPr fontId="2"/>
  </si>
  <si>
    <t>支援資産割</t>
    <rPh sb="0" eb="2">
      <t>シエン</t>
    </rPh>
    <rPh sb="2" eb="4">
      <t>シサン</t>
    </rPh>
    <rPh sb="4" eb="5">
      <t>ワリ</t>
    </rPh>
    <phoneticPr fontId="2"/>
  </si>
  <si>
    <t>支援平等割</t>
    <rPh sb="0" eb="2">
      <t>シエン</t>
    </rPh>
    <rPh sb="2" eb="4">
      <t>ビョウドウ</t>
    </rPh>
    <rPh sb="4" eb="5">
      <t>ワリ</t>
    </rPh>
    <phoneticPr fontId="2"/>
  </si>
  <si>
    <t>介護資産割</t>
    <rPh sb="0" eb="2">
      <t>カイゴ</t>
    </rPh>
    <rPh sb="2" eb="4">
      <t>シサン</t>
    </rPh>
    <rPh sb="4" eb="5">
      <t>ワリ</t>
    </rPh>
    <phoneticPr fontId="2"/>
  </si>
  <si>
    <t>介護平等割</t>
    <rPh sb="0" eb="2">
      <t>カイゴ</t>
    </rPh>
    <rPh sb="2" eb="4">
      <t>ビョウドウ</t>
    </rPh>
    <rPh sb="4" eb="5">
      <t>ワリ</t>
    </rPh>
    <phoneticPr fontId="2"/>
  </si>
  <si>
    <t>軽減人数</t>
    <rPh sb="0" eb="2">
      <t>ケイゲン</t>
    </rPh>
    <rPh sb="2" eb="4">
      <t>ニンズウ</t>
    </rPh>
    <phoneticPr fontId="2"/>
  </si>
  <si>
    <t>７軽</t>
    <rPh sb="1" eb="2">
      <t>ケイ</t>
    </rPh>
    <phoneticPr fontId="2"/>
  </si>
  <si>
    <t>５軽</t>
    <rPh sb="1" eb="2">
      <t>ケイ</t>
    </rPh>
    <phoneticPr fontId="2"/>
  </si>
  <si>
    <t>７割</t>
    <rPh sb="1" eb="2">
      <t>ワリ</t>
    </rPh>
    <phoneticPr fontId="2"/>
  </si>
  <si>
    <t>５割</t>
    <rPh sb="1" eb="2">
      <t>ワリ</t>
    </rPh>
    <phoneticPr fontId="2"/>
  </si>
  <si>
    <t>２割</t>
    <rPh sb="1" eb="2">
      <t>ワリ</t>
    </rPh>
    <phoneticPr fontId="2"/>
  </si>
  <si>
    <t>２軽</t>
    <rPh sb="1" eb="2">
      <t>ケイ</t>
    </rPh>
    <phoneticPr fontId="2"/>
  </si>
  <si>
    <t xml:space="preserve"> 適用される軽減率</t>
    <rPh sb="1" eb="3">
      <t>テキヨウ</t>
    </rPh>
    <rPh sb="6" eb="8">
      <t>ケイゲン</t>
    </rPh>
    <rPh sb="8" eb="9">
      <t>リツ</t>
    </rPh>
    <phoneticPr fontId="2"/>
  </si>
  <si>
    <t>医療</t>
    <rPh sb="0" eb="2">
      <t>イリョウ</t>
    </rPh>
    <phoneticPr fontId="2"/>
  </si>
  <si>
    <t>所得割率</t>
    <rPh sb="0" eb="2">
      <t>ショトク</t>
    </rPh>
    <rPh sb="2" eb="3">
      <t>ワリ</t>
    </rPh>
    <rPh sb="3" eb="4">
      <t>リツ</t>
    </rPh>
    <phoneticPr fontId="2"/>
  </si>
  <si>
    <t>支援</t>
    <rPh sb="0" eb="2">
      <t>シエン</t>
    </rPh>
    <phoneticPr fontId="2"/>
  </si>
  <si>
    <t>介護</t>
    <rPh sb="0" eb="2">
      <t>カイゴ</t>
    </rPh>
    <phoneticPr fontId="2"/>
  </si>
  <si>
    <t>均等割額</t>
    <rPh sb="0" eb="3">
      <t>キントウワリ</t>
    </rPh>
    <rPh sb="3" eb="4">
      <t>ガク</t>
    </rPh>
    <phoneticPr fontId="2"/>
  </si>
  <si>
    <t>資産割率</t>
    <rPh sb="0" eb="2">
      <t>シサン</t>
    </rPh>
    <rPh sb="2" eb="3">
      <t>ワリ</t>
    </rPh>
    <rPh sb="3" eb="4">
      <t>リツ</t>
    </rPh>
    <phoneticPr fontId="2"/>
  </si>
  <si>
    <t>平等割</t>
    <rPh sb="0" eb="2">
      <t>ビョウドウ</t>
    </rPh>
    <rPh sb="2" eb="3">
      <t>ワリ</t>
    </rPh>
    <phoneticPr fontId="2"/>
  </si>
  <si>
    <t>②均等割額</t>
    <rPh sb="1" eb="4">
      <t>キントウワリ</t>
    </rPh>
    <rPh sb="4" eb="5">
      <t>ガク</t>
    </rPh>
    <phoneticPr fontId="2"/>
  </si>
  <si>
    <t>合計所得</t>
    <rPh sb="0" eb="2">
      <t>ゴウケイ</t>
    </rPh>
    <rPh sb="2" eb="4">
      <t>ショトク</t>
    </rPh>
    <phoneticPr fontId="2"/>
  </si>
  <si>
    <t>給与収入</t>
    <rPh sb="0" eb="2">
      <t>キュウヨ</t>
    </rPh>
    <rPh sb="2" eb="4">
      <t>シュウニュウ</t>
    </rPh>
    <phoneticPr fontId="2"/>
  </si>
  <si>
    <t>年金収入</t>
    <rPh sb="0" eb="2">
      <t>ネンキン</t>
    </rPh>
    <rPh sb="2" eb="4">
      <t>シュウニュウ</t>
    </rPh>
    <phoneticPr fontId="2"/>
  </si>
  <si>
    <t>給与所得</t>
    <rPh sb="0" eb="2">
      <t>キュウヨ</t>
    </rPh>
    <rPh sb="2" eb="4">
      <t>ショトク</t>
    </rPh>
    <phoneticPr fontId="2"/>
  </si>
  <si>
    <t>その他の所得</t>
    <rPh sb="2" eb="3">
      <t>タ</t>
    </rPh>
    <rPh sb="4" eb="6">
      <t>ショトク</t>
    </rPh>
    <phoneticPr fontId="2"/>
  </si>
  <si>
    <t>年金所得</t>
    <rPh sb="0" eb="2">
      <t>ネンキン</t>
    </rPh>
    <rPh sb="2" eb="4">
      <t>ショトク</t>
    </rPh>
    <phoneticPr fontId="2"/>
  </si>
  <si>
    <t>給与所得者等</t>
    <rPh sb="0" eb="2">
      <t>キュウヨ</t>
    </rPh>
    <rPh sb="2" eb="4">
      <t>ショトク</t>
    </rPh>
    <rPh sb="4" eb="5">
      <t>シャ</t>
    </rPh>
    <rPh sb="5" eb="6">
      <t>トウ</t>
    </rPh>
    <phoneticPr fontId="2"/>
  </si>
  <si>
    <t>給与</t>
    <rPh sb="0" eb="2">
      <t>キュウヨ</t>
    </rPh>
    <phoneticPr fontId="2"/>
  </si>
  <si>
    <t>年金</t>
    <rPh sb="0" eb="2">
      <t>ネンキン</t>
    </rPh>
    <phoneticPr fontId="2"/>
  </si>
  <si>
    <t>基礎控除</t>
    <rPh sb="0" eb="2">
      <t>キソ</t>
    </rPh>
    <rPh sb="2" eb="4">
      <t>コウジョ</t>
    </rPh>
    <phoneticPr fontId="2"/>
  </si>
  <si>
    <t>所得者</t>
    <rPh sb="0" eb="2">
      <t>ショトク</t>
    </rPh>
    <rPh sb="2" eb="3">
      <t>シャ</t>
    </rPh>
    <phoneticPr fontId="2"/>
  </si>
  <si>
    <t>軽判人数</t>
    <rPh sb="0" eb="1">
      <t>ケイ</t>
    </rPh>
    <rPh sb="1" eb="2">
      <t>ハン</t>
    </rPh>
    <rPh sb="2" eb="4">
      <t>ニンズウ</t>
    </rPh>
    <phoneticPr fontId="2"/>
  </si>
  <si>
    <t>所得金額調整控除</t>
    <rPh sb="0" eb="2">
      <t>ショトク</t>
    </rPh>
    <rPh sb="2" eb="4">
      <t>キンガク</t>
    </rPh>
    <rPh sb="4" eb="6">
      <t>チョウセイ</t>
    </rPh>
    <rPh sb="6" eb="8">
      <t>コウジョ</t>
    </rPh>
    <phoneticPr fontId="2"/>
  </si>
  <si>
    <t>給与30%</t>
    <rPh sb="0" eb="2">
      <t>キュウヨ</t>
    </rPh>
    <phoneticPr fontId="2"/>
  </si>
  <si>
    <t>軽減判定所得</t>
    <rPh sb="0" eb="2">
      <t>ケイゲン</t>
    </rPh>
    <rPh sb="2" eb="4">
      <t>ハンテイ</t>
    </rPh>
    <rPh sb="4" eb="6">
      <t>ショトク</t>
    </rPh>
    <phoneticPr fontId="2"/>
  </si>
  <si>
    <t>基準額</t>
    <rPh sb="0" eb="2">
      <t>キジュン</t>
    </rPh>
    <rPh sb="2" eb="3">
      <t>ガク</t>
    </rPh>
    <phoneticPr fontId="2"/>
  </si>
  <si>
    <t>軽減</t>
    <rPh sb="0" eb="2">
      <t>ケイゲン</t>
    </rPh>
    <phoneticPr fontId="2"/>
  </si>
  <si>
    <t>軽判所得</t>
    <rPh sb="0" eb="1">
      <t>ケイ</t>
    </rPh>
    <rPh sb="1" eb="2">
      <t>ハン</t>
    </rPh>
    <rPh sb="2" eb="4">
      <t>ショトク</t>
    </rPh>
    <phoneticPr fontId="2"/>
  </si>
  <si>
    <t>0歳～6歳</t>
    <rPh sb="1" eb="2">
      <t>サイ</t>
    </rPh>
    <rPh sb="4" eb="5">
      <t>サイ</t>
    </rPh>
    <phoneticPr fontId="2"/>
  </si>
  <si>
    <t>免除額医療</t>
    <rPh sb="0" eb="2">
      <t>メンジョ</t>
    </rPh>
    <rPh sb="2" eb="3">
      <t>ガク</t>
    </rPh>
    <rPh sb="3" eb="5">
      <t>イリョウ</t>
    </rPh>
    <phoneticPr fontId="2"/>
  </si>
  <si>
    <t>免除額支援</t>
    <rPh sb="0" eb="2">
      <t>メンジョ</t>
    </rPh>
    <rPh sb="2" eb="3">
      <t>ガク</t>
    </rPh>
    <rPh sb="3" eb="5">
      <t>シエン</t>
    </rPh>
    <phoneticPr fontId="2"/>
  </si>
  <si>
    <t>免除額介護</t>
    <rPh sb="0" eb="2">
      <t>メンジョ</t>
    </rPh>
    <rPh sb="2" eb="3">
      <t>ガク</t>
    </rPh>
    <rPh sb="3" eb="5">
      <t>カイゴ</t>
    </rPh>
    <phoneticPr fontId="2"/>
  </si>
  <si>
    <t>月数</t>
    <rPh sb="0" eb="2">
      <t>ツキスウ</t>
    </rPh>
    <phoneticPr fontId="2"/>
  </si>
  <si>
    <t>免除月</t>
    <rPh sb="0" eb="2">
      <t>メンジョ</t>
    </rPh>
    <rPh sb="2" eb="3">
      <t>ツキ</t>
    </rPh>
    <phoneticPr fontId="2"/>
  </si>
  <si>
    <t>限度超過</t>
    <rPh sb="0" eb="2">
      <t>ゲンド</t>
    </rPh>
    <rPh sb="2" eb="4">
      <t>チョウカ</t>
    </rPh>
    <phoneticPr fontId="2"/>
  </si>
  <si>
    <t>年度</t>
    <rPh sb="0" eb="2">
      <t>ネンド</t>
    </rPh>
    <phoneticPr fontId="2"/>
  </si>
  <si>
    <t>作業ｽﾍﾟｰｽ</t>
    <rPh sb="0" eb="2">
      <t>サギョウ</t>
    </rPh>
    <phoneticPr fontId="2"/>
  </si>
  <si>
    <t>限度額</t>
    <rPh sb="0" eb="2">
      <t>ゲンド</t>
    </rPh>
    <rPh sb="2" eb="3">
      <t>ガク</t>
    </rPh>
    <phoneticPr fontId="2"/>
  </si>
  <si>
    <t>子ども</t>
    <rPh sb="0" eb="1">
      <t>コ</t>
    </rPh>
    <phoneticPr fontId="2"/>
  </si>
  <si>
    <t>18以上均等</t>
    <rPh sb="2" eb="4">
      <t>イジョウ</t>
    </rPh>
    <rPh sb="4" eb="6">
      <t>キントウ</t>
    </rPh>
    <phoneticPr fontId="2"/>
  </si>
  <si>
    <t>令和8</t>
    <rPh sb="0" eb="2">
      <t>レイワ</t>
    </rPh>
    <phoneticPr fontId="2"/>
  </si>
  <si>
    <t>7歳～18歳</t>
    <rPh sb="1" eb="2">
      <t>サイ</t>
    </rPh>
    <rPh sb="5" eb="6">
      <t>サイ</t>
    </rPh>
    <phoneticPr fontId="2"/>
  </si>
  <si>
    <t>19歳～39歳</t>
    <phoneticPr fontId="2"/>
  </si>
  <si>
    <t>子ども所得割</t>
    <rPh sb="0" eb="1">
      <t>コ</t>
    </rPh>
    <rPh sb="3" eb="6">
      <t>ショトクワリ</t>
    </rPh>
    <phoneticPr fontId="2"/>
  </si>
  <si>
    <t>子ども均等割</t>
    <rPh sb="0" eb="1">
      <t>コ</t>
    </rPh>
    <rPh sb="3" eb="6">
      <t>キントウワリ</t>
    </rPh>
    <phoneticPr fontId="2"/>
  </si>
  <si>
    <t>子ども資産割</t>
    <rPh sb="0" eb="1">
      <t>コ</t>
    </rPh>
    <rPh sb="3" eb="6">
      <t>シサンワリ</t>
    </rPh>
    <phoneticPr fontId="2"/>
  </si>
  <si>
    <t>子ども平等割</t>
    <rPh sb="0" eb="1">
      <t>コ</t>
    </rPh>
    <rPh sb="3" eb="6">
      <t>ビョウドウワリ</t>
    </rPh>
    <phoneticPr fontId="2"/>
  </si>
  <si>
    <t>子ども分</t>
    <rPh sb="0" eb="1">
      <t>コ</t>
    </rPh>
    <rPh sb="3" eb="4">
      <t>ブン</t>
    </rPh>
    <phoneticPr fontId="2"/>
  </si>
  <si>
    <t>免除額子ども</t>
    <rPh sb="0" eb="2">
      <t>メンジョ</t>
    </rPh>
    <rPh sb="2" eb="3">
      <t>ガク</t>
    </rPh>
    <rPh sb="3" eb="4">
      <t>コ</t>
    </rPh>
    <phoneticPr fontId="2"/>
  </si>
  <si>
    <t>③平等割額</t>
    <rPh sb="1" eb="3">
      <t>ビョウドウ</t>
    </rPh>
    <rPh sb="3" eb="4">
      <t>ワリ</t>
    </rPh>
    <rPh sb="4" eb="5">
      <t>ガク</t>
    </rPh>
    <phoneticPr fontId="2"/>
  </si>
  <si>
    <t>⑤限度超過額</t>
    <rPh sb="1" eb="3">
      <t>ゲンド</t>
    </rPh>
    <rPh sb="3" eb="5">
      <t>チョウカ</t>
    </rPh>
    <rPh sb="5" eb="6">
      <t>ガク</t>
    </rPh>
    <phoneticPr fontId="2"/>
  </si>
  <si>
    <t>⑧産前産後免除額</t>
    <rPh sb="1" eb="3">
      <t>サンゼン</t>
    </rPh>
    <rPh sb="3" eb="5">
      <t>サンゴ</t>
    </rPh>
    <rPh sb="5" eb="7">
      <t>メンジョ</t>
    </rPh>
    <rPh sb="7" eb="8">
      <t>ガク</t>
    </rPh>
    <phoneticPr fontId="2"/>
  </si>
  <si>
    <t>⑨差引合計額</t>
    <rPh sb="1" eb="3">
      <t>サシヒキ</t>
    </rPh>
    <rPh sb="3" eb="5">
      <t>ゴウケイ</t>
    </rPh>
    <rPh sb="5" eb="6">
      <t>テイガク</t>
    </rPh>
    <phoneticPr fontId="2"/>
  </si>
  <si>
    <t>【注意事項】</t>
    <rPh sb="1" eb="3">
      <t>チュウイ</t>
    </rPh>
    <rPh sb="3" eb="5">
      <t>ジコウ</t>
    </rPh>
    <phoneticPr fontId="2"/>
  </si>
  <si>
    <t>この計算表はあくまで試算です。概算のため、実際の税額と異なる場合があります。</t>
    <rPh sb="2" eb="4">
      <t>ケイサン</t>
    </rPh>
    <rPh sb="4" eb="5">
      <t>ヒョウ</t>
    </rPh>
    <rPh sb="10" eb="12">
      <t>シサン</t>
    </rPh>
    <rPh sb="15" eb="17">
      <t>ガイサン</t>
    </rPh>
    <rPh sb="21" eb="23">
      <t>ジッサイ</t>
    </rPh>
    <rPh sb="24" eb="26">
      <t>ゼイガク</t>
    </rPh>
    <rPh sb="27" eb="28">
      <t>コト</t>
    </rPh>
    <rPh sb="30" eb="32">
      <t>バアイ</t>
    </rPh>
    <phoneticPr fontId="2"/>
  </si>
  <si>
    <t>加入者全員が1年間加入するものとして計算されます。</t>
    <rPh sb="0" eb="3">
      <t>カニュウシャ</t>
    </rPh>
    <rPh sb="3" eb="5">
      <t>ゼンイン</t>
    </rPh>
    <rPh sb="7" eb="9">
      <t>ネンカン</t>
    </rPh>
    <rPh sb="9" eb="11">
      <t>カニュウ</t>
    </rPh>
    <rPh sb="18" eb="20">
      <t>ケイサン</t>
    </rPh>
    <phoneticPr fontId="2"/>
  </si>
  <si>
    <t>以下の項目に対応していません。</t>
    <rPh sb="0" eb="2">
      <t>イカ</t>
    </rPh>
    <rPh sb="3" eb="5">
      <t>コウモク</t>
    </rPh>
    <rPh sb="6" eb="8">
      <t>タイオウ</t>
    </rPh>
    <phoneticPr fontId="2"/>
  </si>
  <si>
    <t>・低所得世帯に対する国民健康保険税の軽減。</t>
    <rPh sb="1" eb="4">
      <t>テイショトク</t>
    </rPh>
    <rPh sb="4" eb="6">
      <t>セタイ</t>
    </rPh>
    <rPh sb="7" eb="8">
      <t>タイ</t>
    </rPh>
    <rPh sb="10" eb="12">
      <t>コクミン</t>
    </rPh>
    <rPh sb="12" eb="14">
      <t>ケンコウ</t>
    </rPh>
    <rPh sb="14" eb="16">
      <t>ホケン</t>
    </rPh>
    <rPh sb="16" eb="17">
      <t>ゼイ</t>
    </rPh>
    <rPh sb="18" eb="20">
      <t>ケイゲン</t>
    </rPh>
    <phoneticPr fontId="2"/>
  </si>
  <si>
    <t>・加入する人が、4月から翌3月の間に40歳または65歳になる。</t>
    <rPh sb="1" eb="3">
      <t>カニュウ</t>
    </rPh>
    <rPh sb="5" eb="6">
      <t>ヒト</t>
    </rPh>
    <rPh sb="9" eb="10">
      <t>ガツ</t>
    </rPh>
    <rPh sb="12" eb="13">
      <t>ヨク</t>
    </rPh>
    <rPh sb="14" eb="15">
      <t>ガツ</t>
    </rPh>
    <rPh sb="16" eb="17">
      <t>アイダ</t>
    </rPh>
    <rPh sb="20" eb="21">
      <t>サイ</t>
    </rPh>
    <rPh sb="26" eb="27">
      <t>サイ</t>
    </rPh>
    <phoneticPr fontId="2"/>
  </si>
  <si>
    <t>（介護納付金分の計算に影響します。）</t>
    <phoneticPr fontId="2"/>
  </si>
  <si>
    <t>・加入者が年度内に75歳になる。</t>
    <rPh sb="1" eb="3">
      <t>カニュウ</t>
    </rPh>
    <rPh sb="3" eb="4">
      <t>シャ</t>
    </rPh>
    <rPh sb="5" eb="8">
      <t>ネンドナイ</t>
    </rPh>
    <rPh sb="11" eb="12">
      <t>サイ</t>
    </rPh>
    <phoneticPr fontId="2"/>
  </si>
  <si>
    <t>・事業収入があり、専従者に対して給与を出している場合。</t>
    <rPh sb="1" eb="3">
      <t>ジギョウ</t>
    </rPh>
    <rPh sb="3" eb="5">
      <t>シュウニュウ</t>
    </rPh>
    <rPh sb="9" eb="12">
      <t>センジュウシャ</t>
    </rPh>
    <rPh sb="13" eb="14">
      <t>タイ</t>
    </rPh>
    <rPh sb="16" eb="18">
      <t>キュウヨ</t>
    </rPh>
    <rPh sb="19" eb="20">
      <t>ダ</t>
    </rPh>
    <rPh sb="24" eb="26">
      <t>バアイ</t>
    </rPh>
    <phoneticPr fontId="2"/>
  </si>
  <si>
    <t>・給与収入が850万円を超え、所得金額調整控除がある場合。</t>
    <rPh sb="1" eb="3">
      <t>キュウヨ</t>
    </rPh>
    <rPh sb="3" eb="5">
      <t>シュウニュウ</t>
    </rPh>
    <rPh sb="9" eb="11">
      <t>マンエン</t>
    </rPh>
    <rPh sb="12" eb="13">
      <t>コ</t>
    </rPh>
    <rPh sb="15" eb="17">
      <t>ショトク</t>
    </rPh>
    <rPh sb="17" eb="19">
      <t>キンガク</t>
    </rPh>
    <rPh sb="19" eb="21">
      <t>チョウセイ</t>
    </rPh>
    <rPh sb="21" eb="23">
      <t>コウジョ</t>
    </rPh>
    <rPh sb="26" eb="28">
      <t>バアイ</t>
    </rPh>
    <phoneticPr fontId="2"/>
  </si>
  <si>
    <r>
      <t>⑥決定保険料額</t>
    </r>
    <r>
      <rPr>
        <sz val="12"/>
        <color theme="1"/>
        <rFont val="BIZ UDPゴシック"/>
        <family val="3"/>
        <charset val="128"/>
      </rPr>
      <t>（④－⑤）</t>
    </r>
    <rPh sb="1" eb="3">
      <t>ケッテイ</t>
    </rPh>
    <rPh sb="3" eb="6">
      <t>ホケンリョウ</t>
    </rPh>
    <rPh sb="6" eb="7">
      <t>ガク</t>
    </rPh>
    <phoneticPr fontId="2"/>
  </si>
  <si>
    <r>
      <t>⑦月割保険料</t>
    </r>
    <r>
      <rPr>
        <sz val="12"/>
        <color theme="1"/>
        <rFont val="BIZ UDPゴシック"/>
        <family val="3"/>
        <charset val="128"/>
      </rPr>
      <t>（⑥×月数÷12）</t>
    </r>
    <rPh sb="1" eb="3">
      <t>ツキワリ</t>
    </rPh>
    <rPh sb="3" eb="6">
      <t>ホケンリョウ</t>
    </rPh>
    <rPh sb="9" eb="11">
      <t>ツキスウ</t>
    </rPh>
    <phoneticPr fontId="2"/>
  </si>
  <si>
    <t>平等割額</t>
    <rPh sb="0" eb="2">
      <t>ビョウドウ</t>
    </rPh>
    <rPh sb="2" eb="3">
      <t>ワリ</t>
    </rPh>
    <rPh sb="3" eb="4">
      <t>ガク</t>
    </rPh>
    <phoneticPr fontId="2"/>
  </si>
  <si>
    <t>←緑色の部分を選択または入力してください。</t>
    <rPh sb="1" eb="3">
      <t>ミドリイロ</t>
    </rPh>
    <rPh sb="4" eb="6">
      <t>ブブン</t>
    </rPh>
    <rPh sb="7" eb="9">
      <t>センタク</t>
    </rPh>
    <rPh sb="12" eb="14">
      <t>ニュウリョク</t>
    </rPh>
    <phoneticPr fontId="2"/>
  </si>
  <si>
    <r>
      <t>④算出合計額</t>
    </r>
    <r>
      <rPr>
        <sz val="12"/>
        <color theme="1"/>
        <rFont val="BIZ UDPゴシック"/>
        <family val="3"/>
        <charset val="128"/>
      </rPr>
      <t>（①＋②＋③）</t>
    </r>
    <rPh sb="1" eb="3">
      <t>サンシュツ</t>
    </rPh>
    <rPh sb="3" eb="5">
      <t>ゴウケイ</t>
    </rPh>
    <rPh sb="5" eb="6">
      <t>ガク</t>
    </rPh>
    <phoneticPr fontId="2"/>
  </si>
  <si>
    <t>令和８年度　伊勢崎市国民健康保険税　試算シート</t>
    <phoneticPr fontId="2"/>
  </si>
  <si>
    <t>税率など</t>
    <rPh sb="0" eb="1">
      <t>ゼイ</t>
    </rPh>
    <rPh sb="1" eb="2">
      <t>リツ</t>
    </rPh>
    <phoneticPr fontId="2"/>
  </si>
  <si>
    <t>％</t>
    <phoneticPr fontId="2"/>
  </si>
  <si>
    <t>加入者1</t>
    <rPh sb="0" eb="2">
      <t>カニュウ</t>
    </rPh>
    <rPh sb="2" eb="3">
      <t>シャ</t>
    </rPh>
    <phoneticPr fontId="2"/>
  </si>
  <si>
    <t>加入者2</t>
    <rPh sb="0" eb="2">
      <t>カニュウ</t>
    </rPh>
    <rPh sb="2" eb="3">
      <t>シャ</t>
    </rPh>
    <phoneticPr fontId="2"/>
  </si>
  <si>
    <t>加入者3</t>
    <rPh sb="0" eb="2">
      <t>カニュウ</t>
    </rPh>
    <rPh sb="2" eb="3">
      <t>シャ</t>
    </rPh>
    <phoneticPr fontId="2"/>
  </si>
  <si>
    <t>加入者4</t>
    <rPh sb="0" eb="2">
      <t>カニュウ</t>
    </rPh>
    <rPh sb="2" eb="3">
      <t>シャ</t>
    </rPh>
    <phoneticPr fontId="2"/>
  </si>
  <si>
    <t>加入者5</t>
    <rPh sb="0" eb="2">
      <t>カニュウ</t>
    </rPh>
    <rPh sb="2" eb="3">
      <t>シャ</t>
    </rPh>
    <phoneticPr fontId="2"/>
  </si>
  <si>
    <t>加入者6</t>
    <rPh sb="0" eb="2">
      <t>カニュウ</t>
    </rPh>
    <rPh sb="2" eb="3">
      <t>シャ</t>
    </rPh>
    <phoneticPr fontId="2"/>
  </si>
  <si>
    <t>加入者7</t>
    <rPh sb="0" eb="2">
      <t>カニュウ</t>
    </rPh>
    <rPh sb="2" eb="3">
      <t>シャ</t>
    </rPh>
    <phoneticPr fontId="2"/>
  </si>
  <si>
    <t>加入者8</t>
    <rPh sb="0" eb="2">
      <t>カニュウ</t>
    </rPh>
    <rPh sb="2" eb="3">
      <t>シャ</t>
    </rPh>
    <phoneticPr fontId="2"/>
  </si>
  <si>
    <t>4/1時点の年齢</t>
    <rPh sb="3" eb="5">
      <t>ジテン</t>
    </rPh>
    <rPh sb="6" eb="8">
      <t>ネンレイ</t>
    </rPh>
    <phoneticPr fontId="2"/>
  </si>
  <si>
    <t>内訳</t>
    <rPh sb="0" eb="2">
      <t>ウチワケ</t>
    </rPh>
    <phoneticPr fontId="2"/>
  </si>
  <si>
    <t>※65歳以上の方には、国民健康保険税とは別に介護保険料が個人あてにかかります。</t>
    <phoneticPr fontId="2"/>
  </si>
  <si>
    <t>※この計算表はあくまで試算です。概算のため、実際の税額と異なる場合があります。</t>
    <phoneticPr fontId="2"/>
  </si>
  <si>
    <t>←軽減をきかせた試算にする場合はこの数式を適用される軽減率に入れる</t>
    <rPh sb="1" eb="3">
      <t>ケイゲン</t>
    </rPh>
    <rPh sb="8" eb="10">
      <t>シサン</t>
    </rPh>
    <rPh sb="13" eb="15">
      <t>バアイ</t>
    </rPh>
    <rPh sb="18" eb="20">
      <t>スウシキ</t>
    </rPh>
    <rPh sb="21" eb="23">
      <t>テキヨウ</t>
    </rPh>
    <rPh sb="26" eb="28">
      <t>ケイゲン</t>
    </rPh>
    <rPh sb="28" eb="29">
      <t>リツ</t>
    </rPh>
    <rPh sb="30" eb="31">
      <t>イ</t>
    </rPh>
    <phoneticPr fontId="2"/>
  </si>
  <si>
    <t>非表示にする　　　　　　　　　　　　　　　　　　非表示にする　　　　　　　　　　　　　　　　　　非表示にする　　　　　　　　　　　　　　非表示にする　　　　　　　　　　　　　　非表示にする</t>
    <rPh sb="0" eb="3">
      <t>ヒヒョウジ</t>
    </rPh>
    <phoneticPr fontId="2"/>
  </si>
  <si>
    <t>100円未満切捨</t>
    <phoneticPr fontId="2"/>
  </si>
  <si>
    <t>18歳以上 100</t>
    <rPh sb="2" eb="3">
      <t>サイ</t>
    </rPh>
    <rPh sb="3" eb="5">
      <t>イジョウ</t>
    </rPh>
    <phoneticPr fontId="2"/>
  </si>
  <si>
    <t>１８歳以上</t>
    <rPh sb="2" eb="5">
      <t>サイイジョウ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</si>
</sst>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Red]\(0.0\)"/>
    <numFmt numFmtId="178" formatCode="#,##0_);[Red]\(#,##0\)"/>
  </numFmts>
  <fonts count="29" x14ac:knownFonts="1">
    <font>
      <sz val="11"/>
      <color theme="1"/>
      <name val="ＭＳ Ｐゴシック"/>
      <family val="2"/>
      <charset val="128"/>
      <scheme val="minor"/>
    </font>
    <font>
      <sz val="14"/>
      <color theme="1"/>
      <name val="HG丸ｺﾞｼｯｸM-PRO"/>
      <family val="3"/>
      <charset val="128"/>
    </font>
    <font>
      <sz val="6"/>
      <name val="ＭＳ Ｐゴシック"/>
      <family val="2"/>
      <charset val="128"/>
      <scheme val="minor"/>
    </font>
    <font>
      <sz val="10"/>
      <color theme="1"/>
      <name val="HG丸ｺﾞｼｯｸM-PRO"/>
      <family val="3"/>
      <charset val="128"/>
    </font>
    <font>
      <sz val="9"/>
      <color theme="1"/>
      <name val="HG丸ｺﾞｼｯｸM-PRO"/>
      <family val="3"/>
      <charset val="128"/>
    </font>
    <font>
      <sz val="6"/>
      <color theme="1"/>
      <name val="HG丸ｺﾞｼｯｸM-PRO"/>
      <family val="3"/>
      <charset val="128"/>
    </font>
    <font>
      <sz val="12"/>
      <color theme="1"/>
      <name val="HG丸ｺﾞｼｯｸM-PRO"/>
      <family val="3"/>
      <charset val="128"/>
    </font>
    <font>
      <sz val="11"/>
      <color theme="1"/>
      <name val="HG丸ｺﾞｼｯｸM-PRO"/>
      <family val="3"/>
      <charset val="128"/>
    </font>
    <font>
      <sz val="8"/>
      <color theme="1"/>
      <name val="HG丸ｺﾞｼｯｸM-PRO"/>
      <family val="3"/>
      <charset val="128"/>
    </font>
    <font>
      <b/>
      <sz val="14"/>
      <color theme="1"/>
      <name val="HG丸ｺﾞｼｯｸM-PRO"/>
      <family val="3"/>
      <charset val="128"/>
    </font>
    <font>
      <sz val="9"/>
      <name val="HG丸ｺﾞｼｯｸM-PRO"/>
      <family val="3"/>
      <charset val="128"/>
    </font>
    <font>
      <sz val="6"/>
      <name val="HG丸ｺﾞｼｯｸM-PRO"/>
      <family val="3"/>
      <charset val="128"/>
    </font>
    <font>
      <sz val="6"/>
      <color rgb="FFDDEBF7"/>
      <name val="HG丸ｺﾞｼｯｸM-PRO"/>
      <family val="3"/>
      <charset val="128"/>
    </font>
    <font>
      <b/>
      <u/>
      <sz val="10"/>
      <color theme="1"/>
      <name val="HG丸ｺﾞｼｯｸM-PRO"/>
      <family val="3"/>
      <charset val="128"/>
    </font>
    <font>
      <sz val="11"/>
      <color rgb="FF3F3F76"/>
      <name val="ＭＳ Ｐゴシック"/>
      <family val="2"/>
      <charset val="128"/>
      <scheme val="minor"/>
    </font>
    <font>
      <sz val="14"/>
      <color theme="1"/>
      <name val="BIZ UDPゴシック"/>
      <family val="3"/>
      <charset val="128"/>
    </font>
    <font>
      <b/>
      <sz val="14"/>
      <color theme="1"/>
      <name val="BIZ UDPゴシック"/>
      <family val="3"/>
      <charset val="128"/>
    </font>
    <font>
      <b/>
      <sz val="14"/>
      <color rgb="FFFF0000"/>
      <name val="BIZ UDPゴシック"/>
      <family val="3"/>
      <charset val="128"/>
    </font>
    <font>
      <b/>
      <sz val="14"/>
      <name val="BIZ UDPゴシック"/>
      <family val="3"/>
      <charset val="128"/>
    </font>
    <font>
      <sz val="10"/>
      <color theme="1"/>
      <name val="BIZ UDPゴシック"/>
      <family val="3"/>
      <charset val="128"/>
    </font>
    <font>
      <sz val="9"/>
      <color theme="1"/>
      <name val="BIZ UDPゴシック"/>
      <family val="3"/>
      <charset val="128"/>
    </font>
    <font>
      <sz val="11"/>
      <color theme="1"/>
      <name val="BIZ UDPゴシック"/>
      <family val="3"/>
      <charset val="128"/>
    </font>
    <font>
      <sz val="12"/>
      <color theme="1"/>
      <name val="BIZ UDPゴシック"/>
      <family val="3"/>
      <charset val="128"/>
    </font>
    <font>
      <b/>
      <sz val="14"/>
      <color rgb="FF0000FF"/>
      <name val="BIZ UDPゴシック"/>
      <family val="3"/>
      <charset val="128"/>
    </font>
    <font>
      <sz val="16"/>
      <color theme="1"/>
      <name val="BIZ UDPゴシック"/>
      <family val="3"/>
      <charset val="128"/>
    </font>
    <font>
      <b/>
      <sz val="12"/>
      <color rgb="FFFF0000"/>
      <name val="HG丸ｺﾞｼｯｸM-PRO"/>
      <family val="3"/>
      <charset val="128"/>
    </font>
    <font>
      <b/>
      <sz val="22"/>
      <color rgb="FFFF0000"/>
      <name val="BIZ UDPゴシック"/>
      <family val="3"/>
      <charset val="128"/>
    </font>
    <font>
      <b/>
      <sz val="16"/>
      <color theme="1"/>
      <name val="BIZ UDPゴシック"/>
      <family val="3"/>
      <charset val="128"/>
    </font>
    <font>
      <b/>
      <sz val="18"/>
      <color theme="1"/>
      <name val="BIZ UDPゴシック"/>
      <family val="3"/>
      <charset val="128"/>
    </font>
  </fonts>
  <fills count="11">
    <fill>
      <patternFill patternType="none"/>
    </fill>
    <fill>
      <patternFill patternType="gray125"/>
    </fill>
    <fill>
      <patternFill patternType="solid">
        <fgColor rgb="FFFFFFCC"/>
        <bgColor indexed="64"/>
      </patternFill>
    </fill>
    <fill>
      <patternFill patternType="solid">
        <fgColor theme="0" tint="-0.149967955565050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DDEBF7"/>
        <bgColor indexed="64"/>
      </patternFill>
    </fill>
    <fill>
      <patternFill patternType="solid">
        <fgColor rgb="FFCCFFCC"/>
        <bgColor indexed="64"/>
      </patternFill>
    </fill>
    <fill>
      <patternFill patternType="solid">
        <fgColor rgb="FFFFCC99"/>
      </patternFill>
    </fill>
    <fill>
      <patternFill patternType="solid">
        <fgColor rgb="FFFFFF00"/>
        <bgColor indexed="64"/>
      </patternFill>
    </fill>
    <fill>
      <patternFill patternType="solid">
        <fgColor theme="0"/>
        <bgColor indexed="64"/>
      </patternFill>
    </fill>
  </fills>
  <borders count="73">
    <border>
      <left/>
      <right/>
      <top/>
      <bottom/>
      <diagonal/>
    </border>
    <border>
      <left style="thin">
        <color rgb="FFC00000"/>
      </left>
      <right style="thin">
        <color rgb="FFC00000"/>
      </right>
      <top style="thin">
        <color rgb="FFC00000"/>
      </top>
      <bottom/>
      <diagonal/>
    </border>
    <border>
      <left style="thin">
        <color rgb="FFC00000"/>
      </left>
      <right style="thin">
        <color rgb="FFC00000"/>
      </right>
      <top/>
      <bottom/>
      <diagonal/>
    </border>
    <border>
      <left style="thin">
        <color rgb="FFC00000"/>
      </left>
      <right style="thin">
        <color rgb="FFC00000"/>
      </right>
      <top/>
      <bottom style="thin">
        <color rgb="FFC0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C00000"/>
      </left>
      <right style="thin">
        <color rgb="FFC00000"/>
      </right>
      <top style="thin">
        <color rgb="FFC00000"/>
      </top>
      <bottom style="thin">
        <color rgb="FFC00000"/>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medium">
        <color indexed="64"/>
      </left>
      <right style="thin">
        <color theme="0" tint="-0.14996795556505021"/>
      </right>
      <top/>
      <bottom/>
      <diagonal/>
    </border>
    <border>
      <left style="thin">
        <color theme="0" tint="-0.14996795556505021"/>
      </left>
      <right style="thin">
        <color theme="0" tint="-0.14996795556505021"/>
      </right>
      <top/>
      <bottom/>
      <diagonal/>
    </border>
    <border>
      <left style="medium">
        <color indexed="64"/>
      </left>
      <right style="thin">
        <color theme="0" tint="-0.14996795556505021"/>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theme="0" tint="-0.14996795556505021"/>
      </right>
      <top style="thin">
        <color indexed="64"/>
      </top>
      <bottom style="medium">
        <color indexed="64"/>
      </bottom>
      <diagonal/>
    </border>
    <border>
      <left style="thin">
        <color theme="0" tint="-0.14996795556505021"/>
      </left>
      <right style="thin">
        <color theme="0" tint="-0.14996795556505021"/>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theme="0" tint="-0.14996795556505021"/>
      </right>
      <top/>
      <bottom style="thin">
        <color indexed="64"/>
      </bottom>
      <diagonal/>
    </border>
    <border>
      <left style="thin">
        <color theme="0" tint="-0.14996795556505021"/>
      </left>
      <right style="thin">
        <color theme="0" tint="-0.14996795556505021"/>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style="thin">
        <color theme="0" tint="-0.14996795556505021"/>
      </left>
      <right style="medium">
        <color indexed="64"/>
      </right>
      <top/>
      <bottom style="thin">
        <color indexed="64"/>
      </bottom>
      <diagonal/>
    </border>
    <border>
      <left style="thin">
        <color theme="0" tint="-0.14996795556505021"/>
      </left>
      <right style="medium">
        <color indexed="64"/>
      </right>
      <top/>
      <bottom/>
      <diagonal/>
    </border>
    <border>
      <left style="thin">
        <color theme="0" tint="-0.14996795556505021"/>
      </left>
      <right style="medium">
        <color indexed="64"/>
      </right>
      <top style="thin">
        <color indexed="64"/>
      </top>
      <bottom style="thin">
        <color indexed="64"/>
      </bottom>
      <diagonal/>
    </border>
    <border>
      <left style="thin">
        <color theme="0" tint="-0.14996795556505021"/>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theme="0" tint="-0.14996795556505021"/>
      </right>
      <top style="medium">
        <color indexed="64"/>
      </top>
      <bottom style="thin">
        <color indexed="64"/>
      </bottom>
      <diagonal/>
    </border>
    <border>
      <left style="thin">
        <color theme="0" tint="-0.14996795556505021"/>
      </left>
      <right style="thin">
        <color theme="0" tint="-0.14996795556505021"/>
      </right>
      <top style="medium">
        <color indexed="64"/>
      </top>
      <bottom style="thin">
        <color indexed="64"/>
      </bottom>
      <diagonal/>
    </border>
    <border>
      <left style="thin">
        <color theme="0" tint="-0.14996795556505021"/>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4" fillId="8" borderId="6" applyNumberFormat="0" applyAlignment="0" applyProtection="0">
      <alignment vertical="center"/>
    </xf>
  </cellStyleXfs>
  <cellXfs count="222">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5" fillId="5" borderId="0" xfId="0" applyFont="1" applyFill="1">
      <alignment vertical="center"/>
    </xf>
    <xf numFmtId="176" fontId="5" fillId="0" borderId="0" xfId="0" applyNumberFormat="1" applyFont="1">
      <alignment vertical="center"/>
    </xf>
    <xf numFmtId="0" fontId="7" fillId="0" borderId="0" xfId="0" applyFont="1">
      <alignment vertical="center"/>
    </xf>
    <xf numFmtId="0" fontId="5" fillId="0" borderId="4" xfId="0" applyFont="1" applyBorder="1">
      <alignment vertical="center"/>
    </xf>
    <xf numFmtId="0" fontId="10" fillId="6" borderId="0" xfId="0" applyFont="1" applyFill="1">
      <alignment vertical="center"/>
    </xf>
    <xf numFmtId="0" fontId="11" fillId="6" borderId="0" xfId="0" applyFont="1" applyFill="1">
      <alignment vertical="center"/>
    </xf>
    <xf numFmtId="0" fontId="8" fillId="0" borderId="0" xfId="0" applyFont="1">
      <alignment vertical="center"/>
    </xf>
    <xf numFmtId="0" fontId="12" fillId="6" borderId="0" xfId="0" applyFont="1" applyFill="1">
      <alignment vertical="center"/>
    </xf>
    <xf numFmtId="0" fontId="4" fillId="5" borderId="0" xfId="0" applyFont="1" applyFill="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176" fontId="5" fillId="5" borderId="0" xfId="0" applyNumberFormat="1" applyFont="1" applyFill="1" applyAlignment="1">
      <alignment vertical="center" shrinkToFit="1"/>
    </xf>
    <xf numFmtId="0" fontId="13" fillId="5" borderId="0" xfId="0" applyFont="1" applyFill="1">
      <alignment vertical="center"/>
    </xf>
    <xf numFmtId="0" fontId="4" fillId="7" borderId="0" xfId="0" applyFont="1" applyFill="1">
      <alignment vertical="center"/>
    </xf>
    <xf numFmtId="0" fontId="3" fillId="7" borderId="0" xfId="0" applyFont="1" applyFill="1">
      <alignment vertical="center"/>
    </xf>
    <xf numFmtId="0" fontId="1" fillId="7" borderId="0" xfId="0" applyFont="1" applyFill="1">
      <alignment vertical="center"/>
    </xf>
    <xf numFmtId="0" fontId="5" fillId="7" borderId="0" xfId="0" applyFont="1" applyFill="1">
      <alignment vertical="center"/>
    </xf>
    <xf numFmtId="0" fontId="3" fillId="6" borderId="0" xfId="0" applyFont="1" applyFill="1">
      <alignment vertical="center"/>
    </xf>
    <xf numFmtId="0" fontId="4" fillId="6" borderId="0" xfId="0" applyFont="1" applyFill="1">
      <alignment vertical="center"/>
    </xf>
    <xf numFmtId="0" fontId="15" fillId="0" borderId="0" xfId="0" applyFont="1">
      <alignment vertical="center"/>
    </xf>
    <xf numFmtId="0" fontId="15" fillId="10" borderId="0" xfId="0" applyFont="1" applyFill="1">
      <alignment vertical="center"/>
    </xf>
    <xf numFmtId="0" fontId="16" fillId="10" borderId="0" xfId="0" applyFont="1" applyFill="1" applyAlignment="1">
      <alignment horizontal="center" vertical="center"/>
    </xf>
    <xf numFmtId="0" fontId="16" fillId="10" borderId="0" xfId="0" applyFont="1" applyFill="1">
      <alignment vertical="center"/>
    </xf>
    <xf numFmtId="0" fontId="17" fillId="10" borderId="0" xfId="0" applyFont="1" applyFill="1">
      <alignment vertical="center"/>
    </xf>
    <xf numFmtId="0" fontId="18" fillId="10" borderId="0" xfId="0" applyFont="1" applyFill="1">
      <alignment vertical="center"/>
    </xf>
    <xf numFmtId="0" fontId="1" fillId="10" borderId="0" xfId="0" applyFont="1" applyFill="1">
      <alignment vertical="center"/>
    </xf>
    <xf numFmtId="0" fontId="3" fillId="10" borderId="0" xfId="0" applyFont="1" applyFill="1">
      <alignment vertical="center"/>
    </xf>
    <xf numFmtId="0" fontId="19" fillId="10" borderId="0" xfId="0" applyFont="1" applyFill="1">
      <alignment vertical="center"/>
    </xf>
    <xf numFmtId="0" fontId="20" fillId="10" borderId="0" xfId="0" applyFont="1" applyFill="1">
      <alignment vertical="center"/>
    </xf>
    <xf numFmtId="0" fontId="19" fillId="0" borderId="0" xfId="0" applyFont="1">
      <alignment vertical="center"/>
    </xf>
    <xf numFmtId="0" fontId="20" fillId="0" borderId="0" xfId="0" applyFont="1">
      <alignment vertical="center"/>
    </xf>
    <xf numFmtId="0" fontId="15" fillId="0" borderId="0" xfId="0" applyFont="1" applyBorder="1">
      <alignment vertical="center"/>
    </xf>
    <xf numFmtId="0" fontId="25" fillId="0" borderId="0" xfId="0" applyFont="1">
      <alignment vertical="center"/>
    </xf>
    <xf numFmtId="0" fontId="15" fillId="10" borderId="0" xfId="0" applyFont="1" applyFill="1" applyAlignment="1">
      <alignment vertical="center"/>
    </xf>
    <xf numFmtId="0" fontId="15" fillId="10" borderId="0" xfId="0" applyFont="1" applyFill="1" applyAlignment="1">
      <alignment horizontal="left" vertical="center"/>
    </xf>
    <xf numFmtId="0" fontId="15" fillId="10" borderId="0" xfId="0" applyFont="1" applyFill="1" applyBorder="1">
      <alignment vertical="center"/>
    </xf>
    <xf numFmtId="0" fontId="21" fillId="10" borderId="0" xfId="0" applyFont="1" applyFill="1" applyBorder="1">
      <alignment vertical="center"/>
    </xf>
    <xf numFmtId="0" fontId="22" fillId="10" borderId="0" xfId="0" applyFont="1" applyFill="1">
      <alignment vertical="center"/>
    </xf>
    <xf numFmtId="176" fontId="15" fillId="10" borderId="0" xfId="0" applyNumberFormat="1" applyFont="1" applyFill="1">
      <alignment vertical="center"/>
    </xf>
    <xf numFmtId="0" fontId="9" fillId="10" borderId="0" xfId="0" applyFont="1" applyFill="1">
      <alignment vertical="center"/>
    </xf>
    <xf numFmtId="0" fontId="24" fillId="10" borderId="0" xfId="0" applyFont="1" applyFill="1" applyAlignment="1">
      <alignment horizontal="center" vertical="center"/>
    </xf>
    <xf numFmtId="177" fontId="15" fillId="10" borderId="28" xfId="0" applyNumberFormat="1" applyFont="1" applyFill="1" applyBorder="1" applyAlignment="1">
      <alignment horizontal="left" vertical="center"/>
    </xf>
    <xf numFmtId="178" fontId="15" fillId="10" borderId="25" xfId="0" applyNumberFormat="1" applyFont="1" applyFill="1" applyBorder="1" applyAlignment="1">
      <alignment horizontal="left" vertical="center"/>
    </xf>
    <xf numFmtId="178" fontId="15" fillId="10" borderId="39" xfId="0" applyNumberFormat="1" applyFont="1" applyFill="1" applyBorder="1" applyAlignment="1">
      <alignment horizontal="left" vertical="center"/>
    </xf>
    <xf numFmtId="0" fontId="15" fillId="10" borderId="43" xfId="0" applyFont="1" applyFill="1" applyBorder="1" applyAlignment="1">
      <alignment horizontal="left" vertical="center"/>
    </xf>
    <xf numFmtId="0" fontId="15" fillId="10" borderId="22" xfId="0" applyFont="1" applyFill="1" applyBorder="1" applyAlignment="1">
      <alignment horizontal="left" vertical="center"/>
    </xf>
    <xf numFmtId="0" fontId="15" fillId="10" borderId="40" xfId="0" applyFont="1" applyFill="1" applyBorder="1" applyAlignment="1">
      <alignment horizontal="left" vertical="center"/>
    </xf>
    <xf numFmtId="0" fontId="28" fillId="10" borderId="0" xfId="0" applyFont="1" applyFill="1" applyAlignment="1">
      <alignment vertical="center"/>
    </xf>
    <xf numFmtId="0" fontId="15" fillId="10" borderId="0" xfId="0" applyFont="1" applyFill="1" applyAlignment="1" applyProtection="1">
      <alignment horizontal="left" vertical="center" indent="1"/>
      <protection hidden="1"/>
    </xf>
    <xf numFmtId="0" fontId="15" fillId="0" borderId="0" xfId="0" applyFont="1" applyFill="1">
      <alignment vertical="center"/>
    </xf>
    <xf numFmtId="0" fontId="1" fillId="0" borderId="0" xfId="0" applyFont="1" applyFill="1">
      <alignment vertical="center"/>
    </xf>
    <xf numFmtId="0" fontId="4" fillId="0" borderId="5" xfId="0" applyFont="1" applyFill="1" applyBorder="1">
      <alignment vertical="center"/>
    </xf>
    <xf numFmtId="0" fontId="4" fillId="0" borderId="5" xfId="0" applyFont="1" applyFill="1" applyBorder="1" applyProtection="1">
      <alignment vertical="center"/>
      <protection locked="0"/>
    </xf>
    <xf numFmtId="176" fontId="8" fillId="0" borderId="5" xfId="0" applyNumberFormat="1" applyFont="1" applyFill="1" applyBorder="1" applyProtection="1">
      <alignment vertical="center"/>
      <protection locked="0"/>
    </xf>
    <xf numFmtId="0" fontId="5" fillId="0" borderId="57" xfId="0" applyFont="1" applyBorder="1">
      <alignment vertical="center"/>
    </xf>
    <xf numFmtId="0" fontId="15" fillId="5" borderId="28" xfId="0" applyFont="1" applyFill="1" applyBorder="1" applyAlignment="1" applyProtection="1">
      <alignment vertical="center"/>
      <protection hidden="1"/>
    </xf>
    <xf numFmtId="0" fontId="15" fillId="5" borderId="27" xfId="0" applyFont="1" applyFill="1" applyBorder="1" applyProtection="1">
      <alignment vertical="center"/>
      <protection hidden="1"/>
    </xf>
    <xf numFmtId="0" fontId="15" fillId="5" borderId="28" xfId="0" applyFont="1" applyFill="1" applyBorder="1" applyProtection="1">
      <alignment vertical="center"/>
      <protection hidden="1"/>
    </xf>
    <xf numFmtId="0" fontId="15" fillId="5" borderId="43" xfId="0" applyFont="1" applyFill="1" applyBorder="1" applyProtection="1">
      <alignment vertical="center"/>
      <protection hidden="1"/>
    </xf>
    <xf numFmtId="0" fontId="15" fillId="5" borderId="25" xfId="0" applyFont="1" applyFill="1" applyBorder="1" applyAlignment="1" applyProtection="1">
      <alignment vertical="center"/>
      <protection hidden="1"/>
    </xf>
    <xf numFmtId="0" fontId="15" fillId="5" borderId="0" xfId="0" applyFont="1" applyFill="1" applyBorder="1" applyProtection="1">
      <alignment vertical="center"/>
      <protection hidden="1"/>
    </xf>
    <xf numFmtId="0" fontId="15" fillId="5" borderId="25" xfId="0" applyFont="1" applyFill="1" applyBorder="1" applyProtection="1">
      <alignment vertical="center"/>
      <protection hidden="1"/>
    </xf>
    <xf numFmtId="0" fontId="15" fillId="5" borderId="22" xfId="0" applyFont="1" applyFill="1" applyBorder="1" applyProtection="1">
      <alignment vertical="center"/>
      <protection hidden="1"/>
    </xf>
    <xf numFmtId="0" fontId="15" fillId="5" borderId="30" xfId="0" applyFont="1" applyFill="1" applyBorder="1" applyAlignment="1" applyProtection="1">
      <alignment vertical="center"/>
      <protection hidden="1"/>
    </xf>
    <xf numFmtId="0" fontId="15" fillId="5" borderId="29" xfId="0" applyFont="1" applyFill="1" applyBorder="1" applyProtection="1">
      <alignment vertical="center"/>
      <protection hidden="1"/>
    </xf>
    <xf numFmtId="0" fontId="15" fillId="5" borderId="30" xfId="0" applyFont="1" applyFill="1" applyBorder="1" applyProtection="1">
      <alignment vertical="center"/>
      <protection hidden="1"/>
    </xf>
    <xf numFmtId="0" fontId="15" fillId="5" borderId="35" xfId="0" applyFont="1" applyFill="1" applyBorder="1" applyProtection="1">
      <alignment vertical="center"/>
      <protection hidden="1"/>
    </xf>
    <xf numFmtId="0" fontId="15" fillId="5" borderId="39" xfId="0" applyFont="1" applyFill="1" applyBorder="1" applyAlignment="1" applyProtection="1">
      <alignment vertical="center"/>
      <protection hidden="1"/>
    </xf>
    <xf numFmtId="0" fontId="15" fillId="5" borderId="38" xfId="0" applyFont="1" applyFill="1" applyBorder="1" applyProtection="1">
      <alignment vertical="center"/>
      <protection hidden="1"/>
    </xf>
    <xf numFmtId="0" fontId="15" fillId="5" borderId="39" xfId="0" applyFont="1" applyFill="1" applyBorder="1" applyProtection="1">
      <alignment vertical="center"/>
      <protection hidden="1"/>
    </xf>
    <xf numFmtId="0" fontId="15" fillId="5" borderId="40" xfId="0" applyFont="1" applyFill="1" applyBorder="1" applyProtection="1">
      <alignment vertical="center"/>
      <protection hidden="1"/>
    </xf>
    <xf numFmtId="0" fontId="15" fillId="5" borderId="65" xfId="0" applyFont="1" applyFill="1" applyBorder="1" applyAlignment="1" applyProtection="1">
      <alignment vertical="center"/>
      <protection hidden="1"/>
    </xf>
    <xf numFmtId="0" fontId="15" fillId="5" borderId="46" xfId="0" applyFont="1" applyFill="1" applyBorder="1" applyProtection="1">
      <alignment vertical="center"/>
      <protection hidden="1"/>
    </xf>
    <xf numFmtId="0" fontId="15" fillId="5" borderId="65" xfId="0" applyFont="1" applyFill="1" applyBorder="1" applyProtection="1">
      <alignment vertical="center"/>
      <protection hidden="1"/>
    </xf>
    <xf numFmtId="0" fontId="15" fillId="5" borderId="56" xfId="0" applyFont="1" applyFill="1" applyBorder="1" applyProtection="1">
      <alignment vertical="center"/>
      <protection hidden="1"/>
    </xf>
    <xf numFmtId="0" fontId="15" fillId="5" borderId="47" xfId="0" applyFont="1" applyFill="1" applyBorder="1" applyAlignment="1" applyProtection="1">
      <alignment vertical="center"/>
      <protection hidden="1"/>
    </xf>
    <xf numFmtId="0" fontId="15" fillId="5" borderId="16" xfId="0" applyFont="1" applyFill="1" applyBorder="1" applyProtection="1">
      <alignment vertical="center"/>
      <protection hidden="1"/>
    </xf>
    <xf numFmtId="0" fontId="15" fillId="5" borderId="47" xfId="0" applyFont="1" applyFill="1" applyBorder="1" applyProtection="1">
      <alignment vertical="center"/>
      <protection hidden="1"/>
    </xf>
    <xf numFmtId="0" fontId="15" fillId="5" borderId="17" xfId="0" applyFont="1" applyFill="1" applyBorder="1" applyProtection="1">
      <alignment vertical="center"/>
      <protection hidden="1"/>
    </xf>
    <xf numFmtId="0" fontId="22" fillId="10" borderId="35" xfId="0" applyFont="1" applyFill="1" applyBorder="1" applyAlignment="1">
      <alignment horizontal="left" vertical="center"/>
    </xf>
    <xf numFmtId="178" fontId="21" fillId="10" borderId="20" xfId="0" applyNumberFormat="1" applyFont="1" applyFill="1" applyBorder="1" applyAlignment="1">
      <alignment vertical="center"/>
    </xf>
    <xf numFmtId="178" fontId="21" fillId="10" borderId="29" xfId="0" applyNumberFormat="1" applyFont="1" applyFill="1" applyBorder="1" applyAlignment="1">
      <alignment vertical="center"/>
    </xf>
    <xf numFmtId="0" fontId="24" fillId="9" borderId="0" xfId="0" applyFont="1" applyFill="1" applyAlignment="1">
      <alignment horizontal="center" vertical="center"/>
    </xf>
    <xf numFmtId="0" fontId="15" fillId="9" borderId="0" xfId="0" applyFont="1" applyFill="1" applyAlignment="1">
      <alignment horizontal="center" vertical="center"/>
    </xf>
    <xf numFmtId="0" fontId="15" fillId="4" borderId="18" xfId="0" applyFont="1" applyFill="1" applyBorder="1" applyAlignment="1">
      <alignment horizontal="left" vertical="center"/>
    </xf>
    <xf numFmtId="0" fontId="15" fillId="4" borderId="16" xfId="0" applyFont="1" applyFill="1" applyBorder="1" applyAlignment="1">
      <alignment horizontal="left" vertical="center"/>
    </xf>
    <xf numFmtId="0" fontId="15" fillId="4" borderId="17" xfId="0" applyFont="1" applyFill="1" applyBorder="1" applyAlignment="1">
      <alignment horizontal="left" vertical="center"/>
    </xf>
    <xf numFmtId="176" fontId="15" fillId="5" borderId="16" xfId="0" applyNumberFormat="1" applyFont="1" applyFill="1" applyBorder="1" applyProtection="1">
      <alignment vertical="center"/>
      <protection hidden="1"/>
    </xf>
    <xf numFmtId="176" fontId="15" fillId="5" borderId="66" xfId="0" applyNumberFormat="1" applyFont="1" applyFill="1" applyBorder="1" applyProtection="1">
      <alignment vertical="center"/>
      <protection hidden="1"/>
    </xf>
    <xf numFmtId="176" fontId="15" fillId="5" borderId="66" xfId="0" applyNumberFormat="1" applyFont="1" applyFill="1" applyBorder="1" applyAlignment="1" applyProtection="1">
      <alignment vertical="center"/>
      <protection hidden="1"/>
    </xf>
    <xf numFmtId="176" fontId="15" fillId="5" borderId="16" xfId="0" applyNumberFormat="1" applyFont="1" applyFill="1" applyBorder="1" applyAlignment="1" applyProtection="1">
      <alignment vertical="center"/>
      <protection hidden="1"/>
    </xf>
    <xf numFmtId="0" fontId="15" fillId="4" borderId="50" xfId="0" applyFont="1" applyFill="1" applyBorder="1" applyAlignment="1">
      <alignment horizontal="center" vertical="center"/>
    </xf>
    <xf numFmtId="0" fontId="15" fillId="4" borderId="38" xfId="0" applyFont="1" applyFill="1" applyBorder="1" applyAlignment="1">
      <alignment horizontal="center" vertical="center"/>
    </xf>
    <xf numFmtId="0" fontId="15" fillId="4" borderId="40" xfId="0" applyFont="1" applyFill="1" applyBorder="1" applyAlignment="1">
      <alignment horizontal="center" vertical="center"/>
    </xf>
    <xf numFmtId="178" fontId="15" fillId="10" borderId="38" xfId="0" applyNumberFormat="1" applyFont="1" applyFill="1" applyBorder="1" applyAlignment="1">
      <alignment horizontal="right" vertical="center"/>
    </xf>
    <xf numFmtId="178" fontId="15" fillId="10" borderId="21" xfId="0" applyNumberFormat="1" applyFont="1" applyFill="1" applyBorder="1" applyAlignment="1">
      <alignment horizontal="right" vertical="center"/>
    </xf>
    <xf numFmtId="178" fontId="22" fillId="10" borderId="20" xfId="0" applyNumberFormat="1" applyFont="1" applyFill="1" applyBorder="1" applyAlignment="1">
      <alignment horizontal="right" vertical="center"/>
    </xf>
    <xf numFmtId="178" fontId="22" fillId="10" borderId="29" xfId="0" applyNumberFormat="1" applyFont="1" applyFill="1" applyBorder="1" applyAlignment="1">
      <alignment horizontal="right" vertical="center"/>
    </xf>
    <xf numFmtId="0" fontId="15" fillId="4" borderId="49" xfId="0" applyFont="1" applyFill="1" applyBorder="1" applyAlignment="1">
      <alignment horizontal="center" vertical="center"/>
    </xf>
    <xf numFmtId="0" fontId="15" fillId="4" borderId="29" xfId="0" applyFont="1" applyFill="1" applyBorder="1" applyAlignment="1">
      <alignment horizontal="center" vertical="center"/>
    </xf>
    <xf numFmtId="0" fontId="15" fillId="4" borderId="35" xfId="0" applyFont="1" applyFill="1" applyBorder="1" applyAlignment="1">
      <alignment horizontal="center" vertical="center"/>
    </xf>
    <xf numFmtId="178" fontId="15" fillId="10" borderId="0" xfId="0" applyNumberFormat="1" applyFont="1" applyFill="1" applyBorder="1" applyAlignment="1">
      <alignment horizontal="right" vertical="center"/>
    </xf>
    <xf numFmtId="178" fontId="15" fillId="10" borderId="24" xfId="0" applyNumberFormat="1" applyFont="1" applyFill="1" applyBorder="1" applyAlignment="1">
      <alignment horizontal="right" vertical="center"/>
    </xf>
    <xf numFmtId="0" fontId="15" fillId="4" borderId="18" xfId="0" applyFont="1" applyFill="1" applyBorder="1" applyAlignment="1">
      <alignment horizontal="center" vertical="center"/>
    </xf>
    <xf numFmtId="0" fontId="15" fillId="4" borderId="16" xfId="0" applyFont="1" applyFill="1" applyBorder="1" applyAlignment="1">
      <alignment horizontal="center" vertical="center"/>
    </xf>
    <xf numFmtId="0" fontId="15" fillId="4" borderId="17" xfId="0" applyFont="1" applyFill="1" applyBorder="1" applyAlignment="1">
      <alignment horizontal="center" vertical="center"/>
    </xf>
    <xf numFmtId="0" fontId="15" fillId="4" borderId="47" xfId="0" applyFont="1" applyFill="1" applyBorder="1" applyAlignment="1">
      <alignment horizontal="center" vertical="center"/>
    </xf>
    <xf numFmtId="0" fontId="15" fillId="4" borderId="44" xfId="0" applyFont="1" applyFill="1" applyBorder="1" applyAlignment="1">
      <alignment horizontal="center" vertical="center"/>
    </xf>
    <xf numFmtId="0" fontId="15" fillId="4" borderId="45" xfId="0" applyFont="1" applyFill="1" applyBorder="1" applyAlignment="1">
      <alignment horizontal="center" vertical="center"/>
    </xf>
    <xf numFmtId="0" fontId="15" fillId="4" borderId="48" xfId="0" applyFont="1" applyFill="1" applyBorder="1" applyAlignment="1">
      <alignment horizontal="center" vertical="center"/>
    </xf>
    <xf numFmtId="0" fontId="15" fillId="4" borderId="46" xfId="0" applyFont="1" applyFill="1" applyBorder="1" applyAlignment="1">
      <alignment horizontal="center" vertical="center"/>
    </xf>
    <xf numFmtId="0" fontId="15" fillId="4" borderId="56" xfId="0" applyFont="1" applyFill="1" applyBorder="1" applyAlignment="1">
      <alignment horizontal="center" vertical="center"/>
    </xf>
    <xf numFmtId="177" fontId="15" fillId="10" borderId="46" xfId="0" applyNumberFormat="1" applyFont="1" applyFill="1" applyBorder="1" applyAlignment="1">
      <alignment horizontal="right" vertical="center"/>
    </xf>
    <xf numFmtId="177" fontId="15" fillId="10" borderId="19" xfId="0" applyNumberFormat="1" applyFont="1" applyFill="1" applyBorder="1" applyAlignment="1">
      <alignment horizontal="right" vertical="center"/>
    </xf>
    <xf numFmtId="177" fontId="15" fillId="10" borderId="26" xfId="0" applyNumberFormat="1" applyFont="1" applyFill="1" applyBorder="1" applyAlignment="1">
      <alignment horizontal="right" vertical="center"/>
    </xf>
    <xf numFmtId="177" fontId="15" fillId="10" borderId="27" xfId="0" applyNumberFormat="1" applyFont="1" applyFill="1" applyBorder="1" applyAlignment="1">
      <alignment horizontal="right" vertical="center"/>
    </xf>
    <xf numFmtId="0" fontId="21" fillId="0" borderId="51" xfId="0" applyFont="1" applyFill="1" applyBorder="1" applyAlignment="1">
      <alignment horizontal="center" vertical="center"/>
    </xf>
    <xf numFmtId="0" fontId="15" fillId="0" borderId="0" xfId="0" applyFont="1" applyFill="1" applyBorder="1" applyAlignment="1" applyProtection="1">
      <alignment horizontal="center" vertical="center"/>
      <protection locked="0"/>
    </xf>
    <xf numFmtId="176" fontId="15" fillId="5" borderId="24" xfId="0" applyNumberFormat="1" applyFont="1" applyFill="1" applyBorder="1" applyAlignment="1" applyProtection="1">
      <alignment vertical="center"/>
      <protection hidden="1"/>
    </xf>
    <xf numFmtId="176" fontId="15" fillId="5" borderId="0" xfId="0" applyNumberFormat="1" applyFont="1" applyFill="1" applyBorder="1" applyAlignment="1" applyProtection="1">
      <alignment vertical="center"/>
      <protection hidden="1"/>
    </xf>
    <xf numFmtId="176" fontId="15" fillId="5" borderId="26" xfId="0" applyNumberFormat="1" applyFont="1" applyFill="1" applyBorder="1" applyAlignment="1" applyProtection="1">
      <alignment vertical="center"/>
      <protection hidden="1"/>
    </xf>
    <xf numFmtId="176" fontId="15" fillId="5" borderId="27" xfId="0" applyNumberFormat="1" applyFont="1" applyFill="1" applyBorder="1" applyAlignment="1" applyProtection="1">
      <alignment vertical="center"/>
      <protection hidden="1"/>
    </xf>
    <xf numFmtId="176" fontId="15" fillId="5" borderId="21" xfId="0" applyNumberFormat="1" applyFont="1" applyFill="1" applyBorder="1" applyAlignment="1" applyProtection="1">
      <alignment vertical="center"/>
      <protection hidden="1"/>
    </xf>
    <xf numFmtId="176" fontId="15" fillId="5" borderId="38" xfId="0" applyNumberFormat="1" applyFont="1" applyFill="1" applyBorder="1" applyAlignment="1" applyProtection="1">
      <alignment vertical="center"/>
      <protection hidden="1"/>
    </xf>
    <xf numFmtId="0" fontId="16" fillId="9" borderId="0" xfId="0" applyFont="1" applyFill="1" applyAlignment="1">
      <alignment horizontal="center" vertical="center"/>
    </xf>
    <xf numFmtId="0" fontId="23" fillId="7" borderId="18" xfId="1" applyFont="1" applyFill="1" applyBorder="1" applyAlignment="1" applyProtection="1">
      <alignment horizontal="center" vertical="center"/>
    </xf>
    <xf numFmtId="0" fontId="23" fillId="7" borderId="16" xfId="1" applyFont="1" applyFill="1" applyBorder="1" applyAlignment="1" applyProtection="1">
      <alignment horizontal="center" vertical="center"/>
    </xf>
    <xf numFmtId="0" fontId="23" fillId="7" borderId="17" xfId="1" applyFont="1" applyFill="1" applyBorder="1" applyAlignment="1" applyProtection="1">
      <alignment horizontal="center" vertical="center"/>
    </xf>
    <xf numFmtId="0" fontId="15" fillId="4" borderId="32" xfId="0" applyFont="1" applyFill="1" applyBorder="1">
      <alignment vertical="center"/>
    </xf>
    <xf numFmtId="0" fontId="15" fillId="4" borderId="33" xfId="0" applyFont="1" applyFill="1" applyBorder="1">
      <alignment vertical="center"/>
    </xf>
    <xf numFmtId="0" fontId="21" fillId="4" borderId="53" xfId="0" applyFont="1" applyFill="1" applyBorder="1">
      <alignment vertical="center"/>
    </xf>
    <xf numFmtId="0" fontId="15" fillId="4" borderId="41" xfId="0" applyFont="1" applyFill="1" applyBorder="1">
      <alignment vertical="center"/>
    </xf>
    <xf numFmtId="0" fontId="15" fillId="4" borderId="42" xfId="0" applyFont="1" applyFill="1" applyBorder="1">
      <alignment vertical="center"/>
    </xf>
    <xf numFmtId="0" fontId="21" fillId="4" borderId="52" xfId="0" applyFont="1" applyFill="1" applyBorder="1">
      <alignment vertical="center"/>
    </xf>
    <xf numFmtId="176" fontId="15" fillId="5" borderId="0" xfId="0" applyNumberFormat="1" applyFont="1" applyFill="1" applyBorder="1" applyProtection="1">
      <alignment vertical="center"/>
      <protection hidden="1"/>
    </xf>
    <xf numFmtId="176" fontId="15" fillId="5" borderId="24" xfId="0" applyNumberFormat="1" applyFont="1" applyFill="1" applyBorder="1" applyProtection="1">
      <alignment vertical="center"/>
      <protection hidden="1"/>
    </xf>
    <xf numFmtId="0" fontId="15" fillId="4" borderId="36" xfId="0" applyFont="1" applyFill="1" applyBorder="1">
      <alignment vertical="center"/>
    </xf>
    <xf numFmtId="0" fontId="15" fillId="4" borderId="37" xfId="0" applyFont="1" applyFill="1" applyBorder="1">
      <alignment vertical="center"/>
    </xf>
    <xf numFmtId="0" fontId="21" fillId="4" borderId="55" xfId="0" applyFont="1" applyFill="1" applyBorder="1">
      <alignment vertical="center"/>
    </xf>
    <xf numFmtId="176" fontId="15" fillId="5" borderId="38" xfId="0" applyNumberFormat="1" applyFont="1" applyFill="1" applyBorder="1" applyProtection="1">
      <alignment vertical="center"/>
      <protection hidden="1"/>
    </xf>
    <xf numFmtId="176" fontId="15" fillId="5" borderId="21" xfId="0" applyNumberFormat="1" applyFont="1" applyFill="1" applyBorder="1" applyProtection="1">
      <alignment vertical="center"/>
      <protection hidden="1"/>
    </xf>
    <xf numFmtId="176" fontId="15" fillId="5" borderId="27" xfId="0" applyNumberFormat="1" applyFont="1" applyFill="1" applyBorder="1" applyProtection="1">
      <alignment vertical="center"/>
      <protection hidden="1"/>
    </xf>
    <xf numFmtId="176" fontId="15" fillId="5" borderId="26" xfId="0" applyNumberFormat="1" applyFont="1" applyFill="1" applyBorder="1" applyProtection="1">
      <alignment vertical="center"/>
      <protection hidden="1"/>
    </xf>
    <xf numFmtId="176" fontId="26" fillId="2" borderId="18" xfId="0" applyNumberFormat="1" applyFont="1" applyFill="1" applyBorder="1" applyAlignment="1" applyProtection="1">
      <alignment horizontal="center" vertical="center"/>
      <protection hidden="1"/>
    </xf>
    <xf numFmtId="176" fontId="26" fillId="2" borderId="16" xfId="0" applyNumberFormat="1" applyFont="1" applyFill="1" applyBorder="1" applyAlignment="1" applyProtection="1">
      <alignment horizontal="center" vertical="center"/>
      <protection hidden="1"/>
    </xf>
    <xf numFmtId="176" fontId="26" fillId="2" borderId="17" xfId="0" applyNumberFormat="1" applyFont="1" applyFill="1" applyBorder="1" applyAlignment="1" applyProtection="1">
      <alignment horizontal="center" vertical="center"/>
      <protection hidden="1"/>
    </xf>
    <xf numFmtId="0" fontId="15" fillId="4" borderId="32" xfId="0" applyFont="1" applyFill="1" applyBorder="1" applyAlignment="1">
      <alignment vertical="center"/>
    </xf>
    <xf numFmtId="0" fontId="15" fillId="4" borderId="33" xfId="0" applyFont="1" applyFill="1" applyBorder="1" applyAlignment="1">
      <alignment vertical="center"/>
    </xf>
    <xf numFmtId="0" fontId="21" fillId="4" borderId="53" xfId="0" applyFont="1" applyFill="1" applyBorder="1" applyAlignment="1">
      <alignment vertical="center"/>
    </xf>
    <xf numFmtId="0" fontId="15" fillId="0" borderId="0" xfId="0" applyFont="1" applyFill="1" applyBorder="1" applyAlignment="1" applyProtection="1">
      <alignment horizontal="center" vertical="center" shrinkToFit="1"/>
      <protection locked="0"/>
    </xf>
    <xf numFmtId="0" fontId="15" fillId="4" borderId="59" xfId="0" applyFont="1" applyFill="1" applyBorder="1" applyAlignment="1">
      <alignment horizontal="center" vertical="center"/>
    </xf>
    <xf numFmtId="0" fontId="15" fillId="4" borderId="60" xfId="0" applyFont="1" applyFill="1" applyBorder="1" applyAlignment="1">
      <alignment horizontal="center" vertical="center"/>
    </xf>
    <xf numFmtId="176" fontId="15" fillId="5" borderId="19" xfId="0" applyNumberFormat="1" applyFont="1" applyFill="1" applyBorder="1" applyAlignment="1" applyProtection="1">
      <alignment vertical="center"/>
      <protection hidden="1"/>
    </xf>
    <xf numFmtId="176" fontId="15" fillId="5" borderId="46" xfId="0" applyNumberFormat="1" applyFont="1" applyFill="1" applyBorder="1" applyAlignment="1" applyProtection="1">
      <alignment vertical="center"/>
      <protection hidden="1"/>
    </xf>
    <xf numFmtId="176" fontId="15" fillId="5" borderId="10" xfId="0" applyNumberFormat="1" applyFont="1" applyFill="1" applyBorder="1" applyAlignment="1" applyProtection="1">
      <alignment horizontal="right" vertical="center"/>
      <protection hidden="1"/>
    </xf>
    <xf numFmtId="176" fontId="15" fillId="5" borderId="11" xfId="0" applyNumberFormat="1" applyFont="1" applyFill="1" applyBorder="1" applyAlignment="1" applyProtection="1">
      <alignment horizontal="right" vertical="center"/>
      <protection hidden="1"/>
    </xf>
    <xf numFmtId="176" fontId="15" fillId="5" borderId="13" xfId="0" applyNumberFormat="1" applyFont="1" applyFill="1" applyBorder="1" applyAlignment="1" applyProtection="1">
      <alignment horizontal="right" vertical="center"/>
      <protection hidden="1"/>
    </xf>
    <xf numFmtId="176" fontId="15" fillId="5" borderId="14" xfId="0" applyNumberFormat="1" applyFont="1" applyFill="1" applyBorder="1" applyAlignment="1" applyProtection="1">
      <alignment horizontal="right" vertical="center"/>
      <protection hidden="1"/>
    </xf>
    <xf numFmtId="0" fontId="15" fillId="4" borderId="34" xfId="0" applyFont="1" applyFill="1" applyBorder="1">
      <alignment vertical="center"/>
    </xf>
    <xf numFmtId="0" fontId="15" fillId="4" borderId="31" xfId="0" applyFont="1" applyFill="1" applyBorder="1">
      <alignment vertical="center"/>
    </xf>
    <xf numFmtId="0" fontId="21" fillId="4" borderId="54" xfId="0" applyFont="1" applyFill="1" applyBorder="1">
      <alignment vertical="center"/>
    </xf>
    <xf numFmtId="176" fontId="15" fillId="5" borderId="29" xfId="0" applyNumberFormat="1" applyFont="1" applyFill="1" applyBorder="1" applyProtection="1">
      <alignment vertical="center"/>
      <protection hidden="1"/>
    </xf>
    <xf numFmtId="176" fontId="15" fillId="5" borderId="20" xfId="0" applyNumberFormat="1" applyFont="1" applyFill="1" applyBorder="1" applyProtection="1">
      <alignment vertical="center"/>
      <protection hidden="1"/>
    </xf>
    <xf numFmtId="0" fontId="15" fillId="0" borderId="23" xfId="0" applyFont="1" applyFill="1" applyBorder="1" applyAlignment="1" applyProtection="1">
      <alignment horizontal="center" vertical="center"/>
      <protection locked="0"/>
    </xf>
    <xf numFmtId="176" fontId="15" fillId="5" borderId="20" xfId="0" applyNumberFormat="1" applyFont="1" applyFill="1" applyBorder="1" applyAlignment="1" applyProtection="1">
      <alignment vertical="center"/>
      <protection hidden="1"/>
    </xf>
    <xf numFmtId="176" fontId="15" fillId="5" borderId="29" xfId="0" applyNumberFormat="1" applyFont="1" applyFill="1" applyBorder="1" applyAlignment="1" applyProtection="1">
      <alignment vertical="center"/>
      <protection hidden="1"/>
    </xf>
    <xf numFmtId="176" fontId="15" fillId="5" borderId="12" xfId="0" applyNumberFormat="1" applyFont="1" applyFill="1" applyBorder="1" applyAlignment="1" applyProtection="1">
      <alignment horizontal="right" vertical="center"/>
      <protection hidden="1"/>
    </xf>
    <xf numFmtId="176" fontId="15" fillId="5" borderId="15" xfId="0" applyNumberFormat="1" applyFont="1" applyFill="1" applyBorder="1" applyAlignment="1" applyProtection="1">
      <alignment horizontal="right" vertical="center"/>
      <protection hidden="1"/>
    </xf>
    <xf numFmtId="0" fontId="15" fillId="3" borderId="8" xfId="0" applyFont="1" applyFill="1" applyBorder="1" applyAlignment="1">
      <alignment horizontal="center" vertical="center"/>
    </xf>
    <xf numFmtId="0" fontId="15" fillId="3" borderId="9" xfId="0" applyFont="1" applyFill="1" applyBorder="1" applyAlignment="1">
      <alignment horizontal="center" vertical="center"/>
    </xf>
    <xf numFmtId="176" fontId="15" fillId="6" borderId="11" xfId="0" applyNumberFormat="1" applyFont="1" applyFill="1" applyBorder="1" applyAlignment="1" applyProtection="1">
      <alignment horizontal="right" vertical="center"/>
      <protection hidden="1"/>
    </xf>
    <xf numFmtId="176" fontId="15" fillId="6" borderId="12" xfId="0" applyNumberFormat="1" applyFont="1" applyFill="1" applyBorder="1" applyAlignment="1" applyProtection="1">
      <alignment horizontal="right" vertical="center"/>
      <protection hidden="1"/>
    </xf>
    <xf numFmtId="0" fontId="15" fillId="0" borderId="23" xfId="0" applyFont="1" applyFill="1" applyBorder="1" applyAlignment="1" applyProtection="1">
      <alignment horizontal="center" vertical="center" shrinkToFit="1"/>
      <protection locked="0"/>
    </xf>
    <xf numFmtId="0" fontId="15" fillId="3" borderId="7" xfId="0" applyFont="1" applyFill="1" applyBorder="1" applyAlignment="1">
      <alignment horizontal="center" vertical="center"/>
    </xf>
    <xf numFmtId="0" fontId="15" fillId="4" borderId="62" xfId="0" applyFont="1" applyFill="1" applyBorder="1">
      <alignment vertical="center"/>
    </xf>
    <xf numFmtId="0" fontId="15" fillId="4" borderId="63" xfId="0" applyFont="1" applyFill="1" applyBorder="1">
      <alignment vertical="center"/>
    </xf>
    <xf numFmtId="0" fontId="15" fillId="4" borderId="64" xfId="0" applyFont="1" applyFill="1" applyBorder="1">
      <alignment vertical="center"/>
    </xf>
    <xf numFmtId="176" fontId="15" fillId="5" borderId="46" xfId="0" applyNumberFormat="1" applyFont="1" applyFill="1" applyBorder="1" applyProtection="1">
      <alignment vertical="center"/>
      <protection hidden="1"/>
    </xf>
    <xf numFmtId="176" fontId="15" fillId="5" borderId="19" xfId="0" applyNumberFormat="1" applyFont="1" applyFill="1" applyBorder="1" applyProtection="1">
      <alignment vertical="center"/>
      <protection hidden="1"/>
    </xf>
    <xf numFmtId="176" fontId="15" fillId="7" borderId="11" xfId="0" applyNumberFormat="1" applyFont="1" applyFill="1" applyBorder="1" applyAlignment="1" applyProtection="1">
      <alignment horizontal="right" vertical="center"/>
      <protection locked="0"/>
    </xf>
    <xf numFmtId="176" fontId="15" fillId="7" borderId="12" xfId="0" applyNumberFormat="1" applyFont="1" applyFill="1" applyBorder="1" applyAlignment="1" applyProtection="1">
      <alignment horizontal="right" vertical="center"/>
      <protection locked="0"/>
    </xf>
    <xf numFmtId="0" fontId="24" fillId="10" borderId="18" xfId="0" applyFont="1" applyFill="1" applyBorder="1" applyAlignment="1">
      <alignment horizontal="center" vertical="center"/>
    </xf>
    <xf numFmtId="0" fontId="24" fillId="10" borderId="16" xfId="0" applyFont="1" applyFill="1" applyBorder="1" applyAlignment="1">
      <alignment horizontal="center" vertical="center"/>
    </xf>
    <xf numFmtId="0" fontId="24" fillId="10" borderId="17" xfId="0" applyFont="1" applyFill="1" applyBorder="1" applyAlignment="1">
      <alignment horizontal="center" vertical="center"/>
    </xf>
    <xf numFmtId="176" fontId="15" fillId="7" borderId="14" xfId="0" applyNumberFormat="1" applyFont="1" applyFill="1" applyBorder="1" applyAlignment="1" applyProtection="1">
      <alignment horizontal="right" vertical="center"/>
      <protection locked="0"/>
    </xf>
    <xf numFmtId="0" fontId="27" fillId="0" borderId="0" xfId="0" applyFont="1" applyAlignment="1">
      <alignment horizontal="right" vertical="center"/>
    </xf>
    <xf numFmtId="0" fontId="27" fillId="0" borderId="0" xfId="0" applyFont="1" applyBorder="1" applyAlignment="1">
      <alignment horizontal="right" vertical="center"/>
    </xf>
    <xf numFmtId="0" fontId="16" fillId="10" borderId="0" xfId="0" applyFont="1" applyFill="1" applyAlignment="1">
      <alignment horizontal="right" vertical="center"/>
    </xf>
    <xf numFmtId="0" fontId="16" fillId="10" borderId="0" xfId="0" applyFont="1" applyFill="1" applyBorder="1" applyAlignment="1">
      <alignment horizontal="right" vertical="center"/>
    </xf>
    <xf numFmtId="0" fontId="15" fillId="7" borderId="13" xfId="0" applyFont="1" applyFill="1" applyBorder="1" applyAlignment="1" applyProtection="1">
      <alignment horizontal="center" vertical="center"/>
      <protection locked="0"/>
    </xf>
    <xf numFmtId="0" fontId="15" fillId="7" borderId="14" xfId="0" applyFont="1" applyFill="1" applyBorder="1" applyAlignment="1" applyProtection="1">
      <alignment horizontal="center" vertical="center"/>
      <protection locked="0"/>
    </xf>
    <xf numFmtId="0" fontId="15" fillId="4" borderId="58" xfId="0" applyFont="1" applyFill="1" applyBorder="1" applyAlignment="1">
      <alignment horizontal="center" vertical="center"/>
    </xf>
    <xf numFmtId="0" fontId="21" fillId="4" borderId="60" xfId="0" applyFont="1" applyFill="1" applyBorder="1" applyAlignment="1">
      <alignment horizontal="center" vertical="center"/>
    </xf>
    <xf numFmtId="0" fontId="15" fillId="7" borderId="10" xfId="0" applyFont="1" applyFill="1" applyBorder="1" applyAlignment="1" applyProtection="1">
      <alignment horizontal="center" vertical="center"/>
      <protection locked="0"/>
    </xf>
    <xf numFmtId="0" fontId="15" fillId="7" borderId="11" xfId="0" applyFont="1" applyFill="1" applyBorder="1" applyAlignment="1" applyProtection="1">
      <alignment horizontal="center" vertical="center"/>
      <protection locked="0"/>
    </xf>
    <xf numFmtId="0" fontId="15" fillId="4" borderId="61" xfId="0" applyFont="1" applyFill="1" applyBorder="1" applyAlignment="1">
      <alignment horizontal="center" vertical="center"/>
    </xf>
    <xf numFmtId="176" fontId="15" fillId="7" borderId="15" xfId="0" applyNumberFormat="1" applyFont="1" applyFill="1" applyBorder="1" applyAlignment="1" applyProtection="1">
      <alignment horizontal="right" vertical="center"/>
      <protection locked="0"/>
    </xf>
    <xf numFmtId="0" fontId="15" fillId="7" borderId="18" xfId="0" applyFont="1" applyFill="1" applyBorder="1" applyAlignment="1" applyProtection="1">
      <alignment horizontal="center" vertical="center"/>
      <protection locked="0"/>
    </xf>
    <xf numFmtId="0" fontId="15" fillId="7" borderId="16" xfId="0" applyFont="1" applyFill="1" applyBorder="1" applyAlignment="1" applyProtection="1">
      <alignment horizontal="center" vertical="center"/>
      <protection locked="0"/>
    </xf>
    <xf numFmtId="0" fontId="15" fillId="7" borderId="17" xfId="0" applyFont="1" applyFill="1" applyBorder="1" applyAlignment="1" applyProtection="1">
      <alignment horizontal="center" vertical="center"/>
      <protection locked="0"/>
    </xf>
    <xf numFmtId="178" fontId="21" fillId="10" borderId="29" xfId="0" applyNumberFormat="1" applyFont="1" applyFill="1" applyBorder="1" applyAlignment="1">
      <alignment horizontal="left" vertical="center"/>
    </xf>
    <xf numFmtId="0" fontId="15" fillId="4" borderId="67" xfId="0" applyFont="1" applyFill="1" applyBorder="1" applyAlignment="1">
      <alignment horizontal="center" vertical="center"/>
    </xf>
    <xf numFmtId="0" fontId="15" fillId="4" borderId="68" xfId="0" applyFont="1" applyFill="1" applyBorder="1" applyAlignment="1">
      <alignment horizontal="center" vertical="center"/>
    </xf>
    <xf numFmtId="0" fontId="15" fillId="4" borderId="69" xfId="0" applyFont="1" applyFill="1" applyBorder="1" applyAlignment="1">
      <alignment horizontal="center" vertical="center"/>
    </xf>
    <xf numFmtId="0" fontId="15" fillId="4" borderId="70" xfId="0" applyFont="1" applyFill="1" applyBorder="1" applyAlignment="1">
      <alignment horizontal="center" vertical="center"/>
    </xf>
    <xf numFmtId="0" fontId="15" fillId="4" borderId="27" xfId="0" applyFont="1" applyFill="1" applyBorder="1" applyAlignment="1">
      <alignment horizontal="center" vertical="center"/>
    </xf>
    <xf numFmtId="0" fontId="15" fillId="4" borderId="43" xfId="0" applyFont="1" applyFill="1" applyBorder="1" applyAlignment="1">
      <alignment horizontal="center" vertical="center"/>
    </xf>
    <xf numFmtId="178" fontId="15" fillId="10" borderId="67" xfId="0" applyNumberFormat="1" applyFont="1" applyFill="1" applyBorder="1" applyAlignment="1">
      <alignment horizontal="right" vertical="center"/>
    </xf>
    <xf numFmtId="178" fontId="15" fillId="10" borderId="68" xfId="0" applyNumberFormat="1" applyFont="1" applyFill="1" applyBorder="1" applyAlignment="1">
      <alignment horizontal="right" vertical="center"/>
    </xf>
    <xf numFmtId="178" fontId="15" fillId="10" borderId="70" xfId="0" applyNumberFormat="1" applyFont="1" applyFill="1" applyBorder="1" applyAlignment="1">
      <alignment horizontal="right" vertical="center"/>
    </xf>
    <xf numFmtId="178" fontId="15" fillId="10" borderId="27" xfId="0" applyNumberFormat="1" applyFont="1" applyFill="1" applyBorder="1" applyAlignment="1">
      <alignment horizontal="right" vertical="center"/>
    </xf>
    <xf numFmtId="178" fontId="15" fillId="10" borderId="71" xfId="0" applyNumberFormat="1" applyFont="1" applyFill="1" applyBorder="1" applyAlignment="1">
      <alignment horizontal="right" vertical="center"/>
    </xf>
    <xf numFmtId="178" fontId="15" fillId="10" borderId="26" xfId="0" applyNumberFormat="1" applyFont="1" applyFill="1" applyBorder="1" applyAlignment="1">
      <alignment horizontal="right" vertical="center"/>
    </xf>
    <xf numFmtId="178" fontId="15" fillId="10" borderId="72" xfId="0" applyNumberFormat="1" applyFont="1" applyFill="1" applyBorder="1" applyAlignment="1">
      <alignment horizontal="left" vertical="center"/>
    </xf>
    <xf numFmtId="178" fontId="15" fillId="10" borderId="28" xfId="0" applyNumberFormat="1" applyFont="1" applyFill="1" applyBorder="1" applyAlignment="1">
      <alignment horizontal="left" vertical="center"/>
    </xf>
  </cellXfs>
  <cellStyles count="2">
    <cellStyle name="入力" xfId="1" builtinId="20"/>
    <cellStyle name="標準" xfId="0" builtinId="0"/>
  </cellStyles>
  <dxfs count="0"/>
  <tableStyles count="0" defaultTableStyle="TableStyleMedium2" defaultPivotStyle="PivotStyleLight16"/>
  <colors>
    <mruColors>
      <color rgb="FFFFFFCC"/>
      <color rgb="FFCCFFCC"/>
      <color rgb="FFDDEBF7"/>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148167</xdr:colOff>
      <xdr:row>15</xdr:row>
      <xdr:rowOff>0</xdr:rowOff>
    </xdr:from>
    <xdr:to>
      <xdr:col>55</xdr:col>
      <xdr:colOff>465666</xdr:colOff>
      <xdr:row>15</xdr:row>
      <xdr:rowOff>0</xdr:rowOff>
    </xdr:to>
    <xdr:cxnSp macro="">
      <xdr:nvCxnSpPr>
        <xdr:cNvPr id="12" name="直線コネクタ 11">
          <a:extLst>
            <a:ext uri="{FF2B5EF4-FFF2-40B4-BE49-F238E27FC236}">
              <a16:creationId xmlns:a16="http://schemas.microsoft.com/office/drawing/2014/main" id="{46B57D0C-06C4-4F8B-B757-CB7CCEBF6E0C}"/>
            </a:ext>
          </a:extLst>
        </xdr:cNvPr>
        <xdr:cNvCxnSpPr/>
      </xdr:nvCxnSpPr>
      <xdr:spPr>
        <a:xfrm>
          <a:off x="148167" y="3545417"/>
          <a:ext cx="13483166" cy="0"/>
        </a:xfrm>
        <a:prstGeom prst="line">
          <a:avLst/>
        </a:prstGeom>
        <a:ln w="127000" cmpd="tri">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105833</xdr:colOff>
      <xdr:row>1</xdr:row>
      <xdr:rowOff>0</xdr:rowOff>
    </xdr:from>
    <xdr:to>
      <xdr:col>56</xdr:col>
      <xdr:colOff>0</xdr:colOff>
      <xdr:row>1</xdr:row>
      <xdr:rowOff>0</xdr:rowOff>
    </xdr:to>
    <xdr:cxnSp macro="">
      <xdr:nvCxnSpPr>
        <xdr:cNvPr id="13" name="直線コネクタ 12">
          <a:extLst>
            <a:ext uri="{FF2B5EF4-FFF2-40B4-BE49-F238E27FC236}">
              <a16:creationId xmlns:a16="http://schemas.microsoft.com/office/drawing/2014/main" id="{96D12394-0D79-4995-8A96-3AB4C6C4DE4E}"/>
            </a:ext>
          </a:extLst>
        </xdr:cNvPr>
        <xdr:cNvCxnSpPr/>
      </xdr:nvCxnSpPr>
      <xdr:spPr>
        <a:xfrm>
          <a:off x="105833" y="127000"/>
          <a:ext cx="13567834" cy="0"/>
        </a:xfrm>
        <a:prstGeom prst="line">
          <a:avLst/>
        </a:prstGeom>
        <a:ln w="127000" cmpd="tri">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136072</xdr:colOff>
      <xdr:row>3</xdr:row>
      <xdr:rowOff>247597</xdr:rowOff>
    </xdr:from>
    <xdr:to>
      <xdr:col>54</xdr:col>
      <xdr:colOff>90714</xdr:colOff>
      <xdr:row>12</xdr:row>
      <xdr:rowOff>117929</xdr:rowOff>
    </xdr:to>
    <xdr:sp macro="" textlink="">
      <xdr:nvSpPr>
        <xdr:cNvPr id="14" name="テキスト ボックス 13">
          <a:extLst>
            <a:ext uri="{FF2B5EF4-FFF2-40B4-BE49-F238E27FC236}">
              <a16:creationId xmlns:a16="http://schemas.microsoft.com/office/drawing/2014/main" id="{562765F9-89A5-4FC7-83C8-CD4B2CEAC881}"/>
            </a:ext>
          </a:extLst>
        </xdr:cNvPr>
        <xdr:cNvSpPr txBox="1"/>
      </xdr:nvSpPr>
      <xdr:spPr>
        <a:xfrm>
          <a:off x="7456715" y="810026"/>
          <a:ext cx="5397499" cy="2192617"/>
        </a:xfrm>
        <a:prstGeom prst="rect">
          <a:avLst/>
        </a:prstGeom>
        <a:solidFill>
          <a:schemeClr val="lt1"/>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tIns="36000" rIns="216000" bIns="36000" rtlCol="0" anchor="ctr"/>
        <a:lstStyle/>
        <a:p>
          <a:pPr lvl="0"/>
          <a:r>
            <a:rPr kumimoji="1" lang="ja-JP" altLang="en-US" sz="1400">
              <a:latin typeface="BIZ UDPゴシック" panose="020B0400000000000000" pitchFamily="50" charset="-128"/>
              <a:ea typeface="BIZ UDPゴシック" panose="020B0400000000000000" pitchFamily="50" charset="-128"/>
            </a:rPr>
            <a:t>より詳細に計算したい方や、事業収入がある方、分離課税の所得がある方は、電話にて回答いたします。</a:t>
          </a:r>
          <a:endParaRPr kumimoji="1" lang="en-US" altLang="ja-JP" sz="1400">
            <a:latin typeface="BIZ UDPゴシック" panose="020B0400000000000000" pitchFamily="50" charset="-128"/>
            <a:ea typeface="BIZ UDPゴシック" panose="020B0400000000000000" pitchFamily="50" charset="-128"/>
          </a:endParaRPr>
        </a:p>
        <a:p>
          <a:pPr lvl="0"/>
          <a:r>
            <a:rPr kumimoji="1" lang="ja-JP" altLang="en-US" sz="1400">
              <a:latin typeface="BIZ UDPゴシック" panose="020B0400000000000000" pitchFamily="50" charset="-128"/>
              <a:ea typeface="BIZ UDPゴシック" panose="020B0400000000000000" pitchFamily="50" charset="-128"/>
            </a:rPr>
            <a:t>必要事項（国保加入者の人数、加入者全員と世帯主の年齢・前年の収入等）をご確認のうえ、国民健康保険課にお問合せください。</a:t>
          </a:r>
          <a:endParaRPr kumimoji="1" lang="en-US" altLang="ja-JP" sz="1400">
            <a:latin typeface="BIZ UDPゴシック" panose="020B0400000000000000" pitchFamily="50" charset="-128"/>
            <a:ea typeface="BIZ UDPゴシック" panose="020B0400000000000000" pitchFamily="50" charset="-128"/>
          </a:endParaRPr>
        </a:p>
        <a:p>
          <a:pPr lvl="0"/>
          <a:endParaRPr kumimoji="1" lang="en-US" altLang="ja-JP" sz="1400">
            <a:latin typeface="BIZ UDPゴシック" panose="020B0400000000000000" pitchFamily="50" charset="-128"/>
            <a:ea typeface="BIZ UDPゴシック" panose="020B0400000000000000" pitchFamily="50" charset="-128"/>
          </a:endParaRPr>
        </a:p>
        <a:p>
          <a:pPr lvl="0"/>
          <a:r>
            <a:rPr kumimoji="1" lang="ja-JP" altLang="en-US" sz="1400">
              <a:latin typeface="BIZ UDPゴシック" panose="020B0400000000000000" pitchFamily="50" charset="-128"/>
              <a:ea typeface="BIZ UDPゴシック" panose="020B0400000000000000" pitchFamily="50" charset="-128"/>
            </a:rPr>
            <a:t>伊勢崎市役所　健康推進部国民健康保険課　賦課係</a:t>
          </a:r>
        </a:p>
        <a:p>
          <a:pPr lvl="0"/>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0270-27-2736(</a:t>
          </a:r>
          <a:r>
            <a:rPr kumimoji="1" lang="ja-JP" altLang="en-US" sz="1400">
              <a:latin typeface="BIZ UDPゴシック" panose="020B0400000000000000" pitchFamily="50" charset="-128"/>
              <a:ea typeface="BIZ UDPゴシック" panose="020B0400000000000000" pitchFamily="50" charset="-128"/>
            </a:rPr>
            <a:t>直通</a:t>
          </a:r>
          <a:r>
            <a:rPr kumimoji="1" lang="en-US" altLang="ja-JP" sz="1400">
              <a:latin typeface="BIZ UDPゴシック" panose="020B0400000000000000" pitchFamily="50" charset="-128"/>
              <a:ea typeface="BIZ UDPゴシック" panose="020B0400000000000000" pitchFamily="50" charset="-128"/>
            </a:rPr>
            <a:t>)</a:t>
          </a:r>
        </a:p>
        <a:p>
          <a:pPr lvl="0"/>
          <a:r>
            <a:rPr kumimoji="1" lang="en-US" altLang="ja-JP" sz="1400">
              <a:latin typeface="BIZ UDPゴシック" panose="020B0400000000000000" pitchFamily="50" charset="-128"/>
              <a:ea typeface="BIZ UDPゴシック" panose="020B0400000000000000" pitchFamily="50" charset="-128"/>
            </a:rPr>
            <a:t>e-mail:kokuho@city.isesaki.lg.jp</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S65"/>
  <sheetViews>
    <sheetView tabSelected="1" zoomScale="70" zoomScaleNormal="70" zoomScaleSheetLayoutView="100" workbookViewId="0">
      <selection activeCell="O27" sqref="O27:T27"/>
    </sheetView>
  </sheetViews>
  <sheetFormatPr defaultColWidth="3.1796875" defaultRowHeight="18.899999999999999" customHeight="1" x14ac:dyDescent="0.2"/>
  <cols>
    <col min="1" max="1" width="8.6328125" style="32" customWidth="1"/>
    <col min="2" max="2" width="3.81640625" style="32" customWidth="1"/>
    <col min="3" max="7" width="3.1796875" style="32"/>
    <col min="8" max="8" width="5.6328125" style="32" customWidth="1"/>
    <col min="9" max="9" width="4.54296875" style="32" customWidth="1"/>
    <col min="10" max="10" width="3.1796875" style="32"/>
    <col min="11" max="11" width="3.7265625" style="32" customWidth="1"/>
    <col min="12" max="12" width="2.81640625" style="32" customWidth="1"/>
    <col min="13" max="13" width="4.90625" style="32" customWidth="1"/>
    <col min="14" max="14" width="6.54296875" style="32" customWidth="1"/>
    <col min="15" max="15" width="4.6328125" style="32" customWidth="1"/>
    <col min="16" max="16" width="4.54296875" style="32" customWidth="1"/>
    <col min="17" max="18" width="3.1796875" style="32"/>
    <col min="19" max="19" width="3.453125" style="32" customWidth="1"/>
    <col min="20" max="20" width="7.08984375" style="32" customWidth="1"/>
    <col min="21" max="21" width="4.6328125" style="32" customWidth="1"/>
    <col min="22" max="23" width="3.1796875" style="32"/>
    <col min="24" max="24" width="4.36328125" style="32" customWidth="1"/>
    <col min="25" max="25" width="5.90625" style="32" customWidth="1"/>
    <col min="26" max="26" width="5" style="32" customWidth="1"/>
    <col min="27" max="32" width="0.7265625" style="32" hidden="1" customWidth="1"/>
    <col min="33" max="33" width="3.1796875" style="32" customWidth="1"/>
    <col min="34" max="34" width="6.7265625" style="32" customWidth="1"/>
    <col min="35" max="35" width="2.54296875" style="32" customWidth="1"/>
    <col min="36" max="36" width="5.54296875" style="33" customWidth="1"/>
    <col min="37" max="37" width="4.7265625" style="33" customWidth="1"/>
    <col min="38" max="38" width="4.08984375" style="33" customWidth="1"/>
    <col min="39" max="41" width="3.1796875" style="33" customWidth="1"/>
    <col min="42" max="42" width="5.08984375" style="33" customWidth="1"/>
    <col min="43" max="43" width="3.1796875" style="33" customWidth="1"/>
    <col min="44" max="44" width="5.6328125" style="33" customWidth="1"/>
    <col min="45" max="46" width="3.1796875" style="33" customWidth="1"/>
    <col min="47" max="47" width="4.36328125" style="33" customWidth="1"/>
    <col min="48" max="49" width="3.1796875" style="33" customWidth="1"/>
    <col min="50" max="50" width="5.1796875" style="33" customWidth="1"/>
    <col min="51" max="55" width="3.1796875" style="33" customWidth="1"/>
    <col min="56" max="56" width="7.26953125" style="33" customWidth="1"/>
    <col min="57" max="57" width="3.1796875" style="21" hidden="1" customWidth="1"/>
    <col min="58" max="58" width="3.08984375" style="2" hidden="1" customWidth="1"/>
    <col min="59" max="61" width="3.1796875" style="2" hidden="1" customWidth="1"/>
    <col min="62" max="64" width="4.81640625" style="2" hidden="1" customWidth="1"/>
    <col min="65" max="65" width="10.81640625" style="1" hidden="1" customWidth="1"/>
    <col min="66" max="66" width="6.6328125" style="1" hidden="1" customWidth="1"/>
    <col min="67" max="89" width="6.6328125" style="4" hidden="1" customWidth="1"/>
    <col min="90" max="90" width="10.81640625" style="1" hidden="1" customWidth="1"/>
    <col min="91" max="92" width="2.90625" style="1" hidden="1" customWidth="1"/>
    <col min="93" max="95" width="8.1796875" style="1" hidden="1" customWidth="1"/>
    <col min="96" max="96" width="3.1796875" style="22" hidden="1" customWidth="1"/>
    <col min="97" max="97" width="3.1796875" style="1" hidden="1" customWidth="1"/>
    <col min="98" max="98" width="5.453125" style="57" hidden="1" customWidth="1"/>
    <col min="99" max="99" width="8.453125" style="57" hidden="1" customWidth="1"/>
    <col min="100" max="100" width="10.453125" style="57" hidden="1" customWidth="1"/>
    <col min="101" max="101" width="3.1796875" style="57" hidden="1" customWidth="1"/>
    <col min="102" max="227" width="3.1796875" style="32"/>
    <col min="228" max="16384" width="3.1796875" style="1"/>
  </cols>
  <sheetData>
    <row r="1" spans="1:227" s="26" customFormat="1" ht="10" customHeight="1" x14ac:dyDescent="0.2">
      <c r="A1" s="27"/>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89" t="s">
        <v>124</v>
      </c>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90"/>
      <c r="CH1" s="90"/>
      <c r="CI1" s="90"/>
      <c r="CJ1" s="90"/>
      <c r="CK1" s="90"/>
      <c r="CL1" s="90"/>
      <c r="CM1" s="90"/>
      <c r="CN1" s="90"/>
      <c r="CO1" s="90"/>
      <c r="CP1" s="90"/>
      <c r="CQ1" s="90"/>
      <c r="CR1" s="90"/>
      <c r="CS1" s="90"/>
      <c r="CT1" s="90"/>
      <c r="CU1" s="90"/>
      <c r="CV1" s="90"/>
      <c r="CW1" s="90"/>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c r="HL1" s="27"/>
      <c r="HM1" s="27"/>
      <c r="HN1" s="27"/>
      <c r="HO1" s="27"/>
      <c r="HP1" s="27"/>
      <c r="HQ1" s="27"/>
      <c r="HR1" s="27"/>
      <c r="HS1" s="27"/>
    </row>
    <row r="2" spans="1:227" s="26" customFormat="1" ht="10" customHeight="1" x14ac:dyDescent="0.2">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90"/>
      <c r="BF2" s="90"/>
      <c r="BG2" s="90"/>
      <c r="BH2" s="90"/>
      <c r="BI2" s="90"/>
      <c r="BJ2" s="90"/>
      <c r="BK2" s="90"/>
      <c r="BL2" s="90"/>
      <c r="BM2" s="90"/>
      <c r="BN2" s="90"/>
      <c r="BO2" s="90"/>
      <c r="BP2" s="90"/>
      <c r="BQ2" s="90"/>
      <c r="BR2" s="90"/>
      <c r="BS2" s="90"/>
      <c r="BT2" s="90"/>
      <c r="BU2" s="90"/>
      <c r="BV2" s="90"/>
      <c r="BW2" s="90"/>
      <c r="BX2" s="90"/>
      <c r="BY2" s="90"/>
      <c r="BZ2" s="90"/>
      <c r="CA2" s="90"/>
      <c r="CB2" s="90"/>
      <c r="CC2" s="90"/>
      <c r="CD2" s="90"/>
      <c r="CE2" s="90"/>
      <c r="CF2" s="90"/>
      <c r="CG2" s="90"/>
      <c r="CH2" s="90"/>
      <c r="CI2" s="90"/>
      <c r="CJ2" s="90"/>
      <c r="CK2" s="90"/>
      <c r="CL2" s="90"/>
      <c r="CM2" s="90"/>
      <c r="CN2" s="90"/>
      <c r="CO2" s="90"/>
      <c r="CP2" s="90"/>
      <c r="CQ2" s="90"/>
      <c r="CR2" s="90"/>
      <c r="CS2" s="90"/>
      <c r="CT2" s="90"/>
      <c r="CU2" s="90"/>
      <c r="CV2" s="90"/>
      <c r="CW2" s="90"/>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c r="FC2" s="27"/>
      <c r="FD2" s="27"/>
      <c r="FE2" s="27"/>
      <c r="FF2" s="27"/>
      <c r="FG2" s="27"/>
      <c r="FH2" s="27"/>
      <c r="FI2" s="27"/>
      <c r="FJ2" s="27"/>
      <c r="FK2" s="27"/>
      <c r="FL2" s="27"/>
      <c r="FM2" s="27"/>
      <c r="FN2" s="27"/>
      <c r="FO2" s="27"/>
      <c r="FP2" s="27"/>
      <c r="FQ2" s="27"/>
      <c r="FR2" s="27"/>
      <c r="FS2" s="27"/>
      <c r="FT2" s="27"/>
      <c r="FU2" s="27"/>
      <c r="FV2" s="27"/>
      <c r="FW2" s="27"/>
      <c r="FX2" s="27"/>
      <c r="FY2" s="27"/>
      <c r="FZ2" s="27"/>
      <c r="GA2" s="27"/>
      <c r="GB2" s="27"/>
      <c r="GC2" s="27"/>
      <c r="GD2" s="27"/>
      <c r="GE2" s="27"/>
      <c r="GF2" s="27"/>
      <c r="GG2" s="27"/>
      <c r="GH2" s="27"/>
      <c r="GI2" s="27"/>
      <c r="GJ2" s="27"/>
      <c r="GK2" s="27"/>
      <c r="GL2" s="27"/>
      <c r="GM2" s="27"/>
      <c r="GN2" s="27"/>
      <c r="GO2" s="27"/>
      <c r="GP2" s="27"/>
      <c r="GQ2" s="27"/>
      <c r="GR2" s="27"/>
      <c r="GS2" s="27"/>
      <c r="GT2" s="27"/>
      <c r="GU2" s="27"/>
      <c r="GV2" s="27"/>
      <c r="GW2" s="27"/>
      <c r="GX2" s="27"/>
      <c r="GY2" s="27"/>
      <c r="GZ2" s="27"/>
      <c r="HA2" s="27"/>
      <c r="HB2" s="27"/>
      <c r="HC2" s="27"/>
      <c r="HD2" s="27"/>
      <c r="HE2" s="27"/>
      <c r="HF2" s="27"/>
      <c r="HG2" s="27"/>
      <c r="HH2" s="27"/>
      <c r="HI2" s="27"/>
      <c r="HJ2" s="27"/>
      <c r="HK2" s="27"/>
      <c r="HL2" s="27"/>
      <c r="HM2" s="27"/>
      <c r="HN2" s="27"/>
      <c r="HO2" s="27"/>
      <c r="HP2" s="27"/>
      <c r="HQ2" s="27"/>
      <c r="HR2" s="27"/>
      <c r="HS2" s="27"/>
    </row>
    <row r="3" spans="1:227" s="26" customFormat="1" ht="24" customHeight="1" x14ac:dyDescent="0.2">
      <c r="A3" s="27"/>
      <c r="B3" s="131">
        <v>2026</v>
      </c>
      <c r="C3" s="131"/>
      <c r="D3" s="131"/>
      <c r="E3" s="55" t="str">
        <f>TEXT(年度&amp;"/1/1","ggge年")&amp;"4月1日から"&amp;TEXT(年度+1&amp;"/1/1","ggge年")&amp;"3月31日までの加入期間に対する試算ができます。"</f>
        <v>令和8年4月1日から令和9年3月31日までの加入期間に対する試算ができます。</v>
      </c>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7"/>
      <c r="EF3" s="27"/>
      <c r="EG3" s="27"/>
      <c r="EH3" s="27"/>
      <c r="EI3" s="27"/>
      <c r="EJ3" s="27"/>
      <c r="EK3" s="27"/>
      <c r="EL3" s="27"/>
      <c r="EM3" s="27"/>
      <c r="EN3" s="27"/>
      <c r="EO3" s="27"/>
      <c r="EP3" s="27"/>
      <c r="EQ3" s="27"/>
      <c r="ER3" s="27"/>
      <c r="ES3" s="27"/>
      <c r="ET3" s="27"/>
      <c r="EU3" s="27"/>
      <c r="EV3" s="27"/>
      <c r="EW3" s="27"/>
      <c r="EX3" s="27"/>
      <c r="EY3" s="27"/>
      <c r="EZ3" s="27"/>
      <c r="FA3" s="27"/>
      <c r="FB3" s="27"/>
      <c r="FC3" s="27"/>
      <c r="FD3" s="27"/>
      <c r="FE3" s="27"/>
      <c r="FF3" s="27"/>
      <c r="FG3" s="27"/>
      <c r="FH3" s="27"/>
      <c r="FI3" s="27"/>
      <c r="FJ3" s="27"/>
      <c r="FK3" s="27"/>
      <c r="FL3" s="27"/>
      <c r="FM3" s="27"/>
      <c r="FN3" s="27"/>
      <c r="FO3" s="27"/>
      <c r="FP3" s="27"/>
      <c r="FQ3" s="27"/>
      <c r="FR3" s="27"/>
      <c r="FS3" s="27"/>
      <c r="FT3" s="27"/>
      <c r="FU3" s="27"/>
      <c r="FV3" s="27"/>
      <c r="FW3" s="27"/>
      <c r="FX3" s="27"/>
      <c r="FY3" s="27"/>
      <c r="FZ3" s="27"/>
      <c r="GA3" s="27"/>
      <c r="GB3" s="27"/>
      <c r="GC3" s="27"/>
      <c r="GD3" s="27"/>
      <c r="GE3" s="27"/>
      <c r="GF3" s="27"/>
      <c r="GG3" s="27"/>
      <c r="GH3" s="27"/>
      <c r="GI3" s="27"/>
      <c r="GJ3" s="27"/>
      <c r="GK3" s="27"/>
      <c r="GL3" s="27"/>
      <c r="GM3" s="27"/>
      <c r="GN3" s="27"/>
      <c r="GO3" s="27"/>
      <c r="GP3" s="27"/>
      <c r="GQ3" s="27"/>
      <c r="GR3" s="27"/>
      <c r="GS3" s="27"/>
      <c r="GT3" s="27"/>
      <c r="GU3" s="27"/>
      <c r="GV3" s="27"/>
      <c r="GW3" s="27"/>
      <c r="GX3" s="27"/>
      <c r="GY3" s="27"/>
      <c r="GZ3" s="27"/>
      <c r="HA3" s="27"/>
      <c r="HB3" s="27"/>
      <c r="HC3" s="27"/>
      <c r="HD3" s="27"/>
      <c r="HE3" s="27"/>
      <c r="HF3" s="27"/>
      <c r="HG3" s="27"/>
      <c r="HH3" s="27"/>
      <c r="HI3" s="27"/>
      <c r="HJ3" s="27"/>
      <c r="HK3" s="27"/>
      <c r="HL3" s="27"/>
      <c r="HM3" s="27"/>
      <c r="HN3" s="27"/>
      <c r="HO3" s="27"/>
      <c r="HP3" s="27"/>
      <c r="HQ3" s="27"/>
      <c r="HR3" s="27"/>
      <c r="HS3" s="27"/>
    </row>
    <row r="4" spans="1:227" s="26" customFormat="1" ht="24" customHeight="1" x14ac:dyDescent="0.2">
      <c r="A4" s="27"/>
      <c r="B4" s="29" t="s">
        <v>93</v>
      </c>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CT4" s="56"/>
      <c r="CU4" s="56"/>
      <c r="CV4" s="56"/>
      <c r="CW4" s="56"/>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row>
    <row r="5" spans="1:227" s="26" customFormat="1" ht="24" customHeight="1" x14ac:dyDescent="0.2">
      <c r="A5" s="27"/>
      <c r="B5" s="30" t="s">
        <v>94</v>
      </c>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CT5" s="56"/>
      <c r="CU5" s="56"/>
      <c r="CV5" s="56"/>
      <c r="CW5" s="56"/>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27"/>
      <c r="ES5" s="27"/>
      <c r="ET5" s="27"/>
      <c r="EU5" s="27"/>
      <c r="EV5" s="27"/>
      <c r="EW5" s="27"/>
      <c r="EX5" s="27"/>
      <c r="EY5" s="27"/>
      <c r="EZ5" s="27"/>
      <c r="FA5" s="27"/>
      <c r="FB5" s="27"/>
      <c r="FC5" s="27"/>
      <c r="FD5" s="27"/>
      <c r="FE5" s="27"/>
      <c r="FF5" s="27"/>
      <c r="FG5" s="27"/>
      <c r="FH5" s="27"/>
      <c r="FI5" s="27"/>
      <c r="FJ5" s="27"/>
      <c r="FK5" s="27"/>
      <c r="FL5" s="27"/>
      <c r="FM5" s="27"/>
      <c r="FN5" s="27"/>
      <c r="FO5" s="27"/>
      <c r="FP5" s="27"/>
      <c r="FQ5" s="27"/>
      <c r="FR5" s="27"/>
      <c r="FS5" s="27"/>
      <c r="FT5" s="27"/>
      <c r="FU5" s="27"/>
      <c r="FV5" s="27"/>
      <c r="FW5" s="27"/>
      <c r="FX5" s="27"/>
      <c r="FY5" s="27"/>
      <c r="FZ5" s="27"/>
      <c r="GA5" s="27"/>
      <c r="GB5" s="27"/>
      <c r="GC5" s="27"/>
      <c r="GD5" s="27"/>
      <c r="GE5" s="27"/>
      <c r="GF5" s="27"/>
      <c r="GG5" s="27"/>
      <c r="GH5" s="27"/>
      <c r="GI5" s="27"/>
      <c r="GJ5" s="27"/>
      <c r="GK5" s="27"/>
      <c r="GL5" s="27"/>
      <c r="GM5" s="27"/>
      <c r="GN5" s="27"/>
      <c r="GO5" s="27"/>
      <c r="GP5" s="27"/>
      <c r="GQ5" s="27"/>
      <c r="GR5" s="27"/>
      <c r="GS5" s="27"/>
      <c r="GT5" s="27"/>
      <c r="GU5" s="27"/>
      <c r="GV5" s="27"/>
      <c r="GW5" s="27"/>
      <c r="GX5" s="27"/>
      <c r="GY5" s="27"/>
      <c r="GZ5" s="27"/>
      <c r="HA5" s="27"/>
      <c r="HB5" s="27"/>
      <c r="HC5" s="27"/>
      <c r="HD5" s="27"/>
      <c r="HE5" s="27"/>
      <c r="HF5" s="27"/>
      <c r="HG5" s="27"/>
      <c r="HH5" s="27"/>
      <c r="HI5" s="27"/>
      <c r="HJ5" s="27"/>
      <c r="HK5" s="27"/>
      <c r="HL5" s="27"/>
      <c r="HM5" s="27"/>
      <c r="HN5" s="27"/>
      <c r="HO5" s="27"/>
      <c r="HP5" s="27"/>
      <c r="HQ5" s="27"/>
      <c r="HR5" s="27"/>
      <c r="HS5" s="27"/>
    </row>
    <row r="6" spans="1:227" s="26" customFormat="1" ht="24" customHeight="1" x14ac:dyDescent="0.2">
      <c r="A6" s="27"/>
      <c r="B6" s="31" t="s">
        <v>95</v>
      </c>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CT6" s="56"/>
      <c r="CU6" s="56"/>
      <c r="CV6" s="56"/>
      <c r="CW6" s="56"/>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27"/>
      <c r="GR6" s="27"/>
      <c r="GS6" s="27"/>
      <c r="GT6" s="27"/>
      <c r="GU6" s="27"/>
      <c r="GV6" s="27"/>
      <c r="GW6" s="27"/>
      <c r="GX6" s="27"/>
      <c r="GY6" s="27"/>
      <c r="GZ6" s="27"/>
      <c r="HA6" s="27"/>
      <c r="HB6" s="27"/>
      <c r="HC6" s="27"/>
      <c r="HD6" s="27"/>
      <c r="HE6" s="27"/>
      <c r="HF6" s="27"/>
      <c r="HG6" s="27"/>
      <c r="HH6" s="27"/>
      <c r="HI6" s="27"/>
      <c r="HJ6" s="27"/>
      <c r="HK6" s="27"/>
      <c r="HL6" s="27"/>
      <c r="HM6" s="27"/>
      <c r="HN6" s="27"/>
      <c r="HO6" s="27"/>
      <c r="HP6" s="27"/>
      <c r="HQ6" s="27"/>
      <c r="HR6" s="27"/>
      <c r="HS6" s="27"/>
    </row>
    <row r="7" spans="1:227" s="26" customFormat="1" ht="3" customHeight="1" x14ac:dyDescent="0.2">
      <c r="A7" s="27"/>
      <c r="B7" s="31"/>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CT7" s="56"/>
      <c r="CU7" s="56"/>
      <c r="CV7" s="56"/>
      <c r="CW7" s="56"/>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c r="GH7" s="27"/>
      <c r="GI7" s="27"/>
      <c r="GJ7" s="27"/>
      <c r="GK7" s="27"/>
      <c r="GL7" s="27"/>
      <c r="GM7" s="27"/>
      <c r="GN7" s="27"/>
      <c r="GO7" s="27"/>
      <c r="GP7" s="27"/>
      <c r="GQ7" s="27"/>
      <c r="GR7" s="27"/>
      <c r="GS7" s="27"/>
      <c r="GT7" s="27"/>
      <c r="GU7" s="27"/>
      <c r="GV7" s="27"/>
      <c r="GW7" s="27"/>
      <c r="GX7" s="27"/>
      <c r="GY7" s="27"/>
      <c r="GZ7" s="27"/>
      <c r="HA7" s="27"/>
      <c r="HB7" s="27"/>
      <c r="HC7" s="27"/>
      <c r="HD7" s="27"/>
      <c r="HE7" s="27"/>
      <c r="HF7" s="27"/>
      <c r="HG7" s="27"/>
      <c r="HH7" s="27"/>
      <c r="HI7" s="27"/>
      <c r="HJ7" s="27"/>
      <c r="HK7" s="27"/>
      <c r="HL7" s="27"/>
      <c r="HM7" s="27"/>
      <c r="HN7" s="27"/>
      <c r="HO7" s="27"/>
      <c r="HP7" s="27"/>
      <c r="HQ7" s="27"/>
      <c r="HR7" s="27"/>
      <c r="HS7" s="27"/>
    </row>
    <row r="8" spans="1:227" s="26" customFormat="1" ht="24" customHeight="1" x14ac:dyDescent="0.2">
      <c r="A8" s="27"/>
      <c r="B8" s="29" t="s">
        <v>96</v>
      </c>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CT8" s="56"/>
      <c r="CU8" s="56"/>
      <c r="CV8" s="56"/>
      <c r="CW8" s="56"/>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c r="HI8" s="27"/>
      <c r="HJ8" s="27"/>
      <c r="HK8" s="27"/>
      <c r="HL8" s="27"/>
      <c r="HM8" s="27"/>
      <c r="HN8" s="27"/>
      <c r="HO8" s="27"/>
      <c r="HP8" s="27"/>
      <c r="HQ8" s="27"/>
      <c r="HR8" s="27"/>
      <c r="HS8" s="27"/>
    </row>
    <row r="9" spans="1:227" s="26" customFormat="1" ht="21" customHeight="1" x14ac:dyDescent="0.2">
      <c r="A9" s="27"/>
      <c r="B9" s="29" t="s">
        <v>97</v>
      </c>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CT9" s="56"/>
      <c r="CU9" s="56"/>
      <c r="CV9" s="56"/>
      <c r="CW9" s="56"/>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c r="GH9" s="27"/>
      <c r="GI9" s="27"/>
      <c r="GJ9" s="27"/>
      <c r="GK9" s="27"/>
      <c r="GL9" s="27"/>
      <c r="GM9" s="27"/>
      <c r="GN9" s="27"/>
      <c r="GO9" s="27"/>
      <c r="GP9" s="27"/>
      <c r="GQ9" s="27"/>
      <c r="GR9" s="27"/>
      <c r="GS9" s="27"/>
      <c r="GT9" s="27"/>
      <c r="GU9" s="27"/>
      <c r="GV9" s="27"/>
      <c r="GW9" s="27"/>
      <c r="GX9" s="27"/>
      <c r="GY9" s="27"/>
      <c r="GZ9" s="27"/>
      <c r="HA9" s="27"/>
      <c r="HB9" s="27"/>
      <c r="HC9" s="27"/>
      <c r="HD9" s="27"/>
      <c r="HE9" s="27"/>
      <c r="HF9" s="27"/>
      <c r="HG9" s="27"/>
      <c r="HH9" s="27"/>
      <c r="HI9" s="27"/>
      <c r="HJ9" s="27"/>
      <c r="HK9" s="27"/>
      <c r="HL9" s="27"/>
      <c r="HM9" s="27"/>
      <c r="HN9" s="27"/>
      <c r="HO9" s="27"/>
      <c r="HP9" s="27"/>
      <c r="HQ9" s="27"/>
      <c r="HR9" s="27"/>
      <c r="HS9" s="27"/>
    </row>
    <row r="10" spans="1:227" s="26" customFormat="1" ht="21" customHeight="1" x14ac:dyDescent="0.2">
      <c r="A10" s="27"/>
      <c r="B10" s="27" t="s">
        <v>98</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CT10" s="56"/>
      <c r="CU10" s="56"/>
      <c r="CV10" s="56"/>
      <c r="CW10" s="56"/>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c r="GH10" s="27"/>
      <c r="GI10" s="27"/>
      <c r="GJ10" s="27"/>
      <c r="GK10" s="27"/>
      <c r="GL10" s="27"/>
      <c r="GM10" s="27"/>
      <c r="GN10" s="27"/>
      <c r="GO10" s="27"/>
      <c r="GP10" s="27"/>
      <c r="GQ10" s="27"/>
      <c r="GR10" s="27"/>
      <c r="GS10" s="27"/>
      <c r="GT10" s="27"/>
      <c r="GU10" s="27"/>
      <c r="GV10" s="27"/>
      <c r="GW10" s="27"/>
      <c r="GX10" s="27"/>
      <c r="GY10" s="27"/>
      <c r="GZ10" s="27"/>
      <c r="HA10" s="27"/>
      <c r="HB10" s="27"/>
      <c r="HC10" s="27"/>
      <c r="HD10" s="27"/>
      <c r="HE10" s="27"/>
      <c r="HF10" s="27"/>
      <c r="HG10" s="27"/>
      <c r="HH10" s="27"/>
      <c r="HI10" s="27"/>
      <c r="HJ10" s="27"/>
      <c r="HK10" s="27"/>
      <c r="HL10" s="27"/>
      <c r="HM10" s="27"/>
      <c r="HN10" s="27"/>
      <c r="HO10" s="27"/>
      <c r="HP10" s="27"/>
      <c r="HQ10" s="27"/>
      <c r="HR10" s="27"/>
      <c r="HS10" s="27"/>
    </row>
    <row r="11" spans="1:227" s="26" customFormat="1" ht="21" customHeight="1" x14ac:dyDescent="0.2">
      <c r="A11" s="27"/>
      <c r="B11" s="27" t="s">
        <v>99</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CT11" s="56"/>
      <c r="CU11" s="56"/>
      <c r="CV11" s="56"/>
      <c r="CW11" s="56"/>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c r="GH11" s="27"/>
      <c r="GI11" s="27"/>
      <c r="GJ11" s="27"/>
      <c r="GK11" s="27"/>
      <c r="GL11" s="27"/>
      <c r="GM11" s="27"/>
      <c r="GN11" s="27"/>
      <c r="GO11" s="27"/>
      <c r="GP11" s="27"/>
      <c r="GQ11" s="27"/>
      <c r="GR11" s="27"/>
      <c r="GS11" s="27"/>
      <c r="GT11" s="27"/>
      <c r="GU11" s="27"/>
      <c r="GV11" s="27"/>
      <c r="GW11" s="27"/>
      <c r="GX11" s="27"/>
      <c r="GY11" s="27"/>
      <c r="GZ11" s="27"/>
      <c r="HA11" s="27"/>
      <c r="HB11" s="27"/>
      <c r="HC11" s="27"/>
      <c r="HD11" s="27"/>
      <c r="HE11" s="27"/>
      <c r="HF11" s="27"/>
      <c r="HG11" s="27"/>
      <c r="HH11" s="27"/>
      <c r="HI11" s="27"/>
      <c r="HJ11" s="27"/>
      <c r="HK11" s="27"/>
      <c r="HL11" s="27"/>
      <c r="HM11" s="27"/>
      <c r="HN11" s="27"/>
      <c r="HO11" s="27"/>
      <c r="HP11" s="27"/>
      <c r="HQ11" s="27"/>
      <c r="HR11" s="27"/>
      <c r="HS11" s="27"/>
    </row>
    <row r="12" spans="1:227" s="26" customFormat="1" ht="21" customHeight="1" x14ac:dyDescent="0.2">
      <c r="A12" s="27"/>
      <c r="B12" s="27" t="s">
        <v>100</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CT12" s="56"/>
      <c r="CU12" s="56"/>
      <c r="CV12" s="56"/>
      <c r="CW12" s="56"/>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row>
    <row r="13" spans="1:227" s="26" customFormat="1" ht="21" customHeight="1" x14ac:dyDescent="0.2">
      <c r="A13" s="27"/>
      <c r="B13" s="27" t="s">
        <v>101</v>
      </c>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CT13" s="56"/>
      <c r="CU13" s="56"/>
      <c r="CV13" s="56"/>
      <c r="CW13" s="56"/>
      <c r="CX13" s="27"/>
      <c r="CY13" s="27"/>
      <c r="CZ13" s="27"/>
      <c r="DA13" s="27"/>
      <c r="DB13" s="27"/>
      <c r="DC13" s="27"/>
      <c r="DD13" s="27"/>
      <c r="DE13" s="27"/>
      <c r="DF13" s="27"/>
      <c r="DG13" s="27"/>
      <c r="DH13" s="27"/>
      <c r="DI13" s="27"/>
      <c r="DJ13" s="27"/>
      <c r="DK13" s="27"/>
      <c r="DL13" s="27"/>
      <c r="DM13" s="27"/>
      <c r="DN13" s="27"/>
      <c r="DO13" s="27"/>
      <c r="DP13" s="27"/>
      <c r="DQ13" s="27"/>
      <c r="DR13" s="27"/>
      <c r="DS13" s="27"/>
      <c r="DT13" s="27"/>
      <c r="DU13" s="27"/>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c r="GA13" s="27"/>
      <c r="GB13" s="27"/>
      <c r="GC13" s="27"/>
      <c r="GD13" s="27"/>
      <c r="GE13" s="27"/>
      <c r="GF13" s="27"/>
      <c r="GG13" s="27"/>
      <c r="GH13" s="27"/>
      <c r="GI13" s="27"/>
      <c r="GJ13" s="27"/>
      <c r="GK13" s="27"/>
      <c r="GL13" s="27"/>
      <c r="GM13" s="27"/>
      <c r="GN13" s="27"/>
      <c r="GO13" s="27"/>
      <c r="GP13" s="27"/>
      <c r="GQ13" s="27"/>
      <c r="GR13" s="27"/>
      <c r="GS13" s="27"/>
      <c r="GT13" s="27"/>
      <c r="GU13" s="27"/>
      <c r="GV13" s="27"/>
      <c r="GW13" s="27"/>
      <c r="GX13" s="27"/>
      <c r="GY13" s="27"/>
      <c r="GZ13" s="27"/>
      <c r="HA13" s="27"/>
      <c r="HB13" s="27"/>
      <c r="HC13" s="27"/>
      <c r="HD13" s="27"/>
      <c r="HE13" s="27"/>
      <c r="HF13" s="27"/>
      <c r="HG13" s="27"/>
      <c r="HH13" s="27"/>
      <c r="HI13" s="27"/>
      <c r="HJ13" s="27"/>
      <c r="HK13" s="27"/>
      <c r="HL13" s="27"/>
      <c r="HM13" s="27"/>
      <c r="HN13" s="27"/>
      <c r="HO13" s="27"/>
      <c r="HP13" s="27"/>
      <c r="HQ13" s="27"/>
      <c r="HR13" s="27"/>
      <c r="HS13" s="27"/>
    </row>
    <row r="14" spans="1:227" s="26" customFormat="1" ht="21" customHeight="1" x14ac:dyDescent="0.2">
      <c r="A14" s="27"/>
      <c r="B14" s="27" t="s">
        <v>102</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CT14" s="56"/>
      <c r="CU14" s="56"/>
      <c r="CV14" s="56"/>
      <c r="CW14" s="56"/>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c r="GL14" s="27"/>
      <c r="GM14" s="27"/>
      <c r="GN14" s="27"/>
      <c r="GO14" s="27"/>
      <c r="GP14" s="27"/>
      <c r="GQ14" s="27"/>
      <c r="GR14" s="27"/>
      <c r="GS14" s="27"/>
      <c r="GT14" s="27"/>
      <c r="GU14" s="27"/>
      <c r="GV14" s="27"/>
      <c r="GW14" s="27"/>
      <c r="GX14" s="27"/>
      <c r="GY14" s="27"/>
      <c r="GZ14" s="27"/>
      <c r="HA14" s="27"/>
      <c r="HB14" s="27"/>
      <c r="HC14" s="27"/>
      <c r="HD14" s="27"/>
      <c r="HE14" s="27"/>
      <c r="HF14" s="27"/>
      <c r="HG14" s="27"/>
      <c r="HH14" s="27"/>
      <c r="HI14" s="27"/>
      <c r="HJ14" s="27"/>
      <c r="HK14" s="27"/>
      <c r="HL14" s="27"/>
      <c r="HM14" s="27"/>
      <c r="HN14" s="27"/>
      <c r="HO14" s="27"/>
      <c r="HP14" s="27"/>
      <c r="HQ14" s="27"/>
      <c r="HR14" s="27"/>
      <c r="HS14" s="27"/>
    </row>
    <row r="15" spans="1:227" s="26" customFormat="1" ht="10" customHeight="1" x14ac:dyDescent="0.2">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CT15" s="56"/>
      <c r="CU15" s="56"/>
      <c r="CV15" s="56"/>
      <c r="CW15" s="56"/>
      <c r="CX15" s="27"/>
      <c r="CY15" s="27"/>
      <c r="CZ15" s="27"/>
      <c r="DA15" s="27"/>
      <c r="DB15" s="27"/>
      <c r="DC15" s="27"/>
      <c r="DD15" s="27"/>
      <c r="DE15" s="27"/>
      <c r="DF15" s="27"/>
      <c r="DG15" s="27"/>
      <c r="DH15" s="27"/>
      <c r="DI15" s="27"/>
      <c r="DJ15" s="27"/>
      <c r="DK15" s="27"/>
      <c r="DL15" s="27"/>
      <c r="DM15" s="27"/>
      <c r="DN15" s="27"/>
      <c r="DO15" s="27"/>
      <c r="DP15" s="27"/>
      <c r="DQ15" s="27"/>
      <c r="DR15" s="27"/>
      <c r="DS15" s="27"/>
      <c r="DT15" s="27"/>
      <c r="DU15" s="27"/>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27"/>
      <c r="GD15" s="27"/>
      <c r="GE15" s="27"/>
      <c r="GF15" s="27"/>
      <c r="GG15" s="27"/>
      <c r="GH15" s="27"/>
      <c r="GI15" s="27"/>
      <c r="GJ15" s="27"/>
      <c r="GK15" s="27"/>
      <c r="GL15" s="27"/>
      <c r="GM15" s="27"/>
      <c r="GN15" s="27"/>
      <c r="GO15" s="27"/>
      <c r="GP15" s="27"/>
      <c r="GQ15" s="27"/>
      <c r="GR15" s="27"/>
      <c r="GS15" s="27"/>
      <c r="GT15" s="27"/>
      <c r="GU15" s="27"/>
      <c r="GV15" s="27"/>
      <c r="GW15" s="27"/>
      <c r="GX15" s="27"/>
      <c r="GY15" s="27"/>
      <c r="GZ15" s="27"/>
      <c r="HA15" s="27"/>
      <c r="HB15" s="27"/>
      <c r="HC15" s="27"/>
      <c r="HD15" s="27"/>
      <c r="HE15" s="27"/>
      <c r="HF15" s="27"/>
      <c r="HG15" s="27"/>
      <c r="HH15" s="27"/>
      <c r="HI15" s="27"/>
      <c r="HJ15" s="27"/>
      <c r="HK15" s="27"/>
      <c r="HL15" s="27"/>
      <c r="HM15" s="27"/>
      <c r="HN15" s="27"/>
      <c r="HO15" s="27"/>
      <c r="HP15" s="27"/>
      <c r="HQ15" s="27"/>
      <c r="HR15" s="27"/>
      <c r="HS15" s="27"/>
    </row>
    <row r="16" spans="1:227" s="26" customFormat="1" ht="10" customHeight="1" x14ac:dyDescent="0.2">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CT16" s="56"/>
      <c r="CU16" s="56"/>
      <c r="CV16" s="56"/>
      <c r="CW16" s="56"/>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c r="FR16" s="27"/>
      <c r="FS16" s="27"/>
      <c r="FT16" s="27"/>
      <c r="FU16" s="27"/>
      <c r="FV16" s="27"/>
      <c r="FW16" s="27"/>
      <c r="FX16" s="27"/>
      <c r="FY16" s="27"/>
      <c r="FZ16" s="27"/>
      <c r="GA16" s="27"/>
      <c r="GB16" s="27"/>
      <c r="GC16" s="27"/>
      <c r="GD16" s="27"/>
      <c r="GE16" s="27"/>
      <c r="GF16" s="27"/>
      <c r="GG16" s="27"/>
      <c r="GH16" s="27"/>
      <c r="GI16" s="27"/>
      <c r="GJ16" s="27"/>
      <c r="GK16" s="27"/>
      <c r="GL16" s="27"/>
      <c r="GM16" s="27"/>
      <c r="GN16" s="27"/>
      <c r="GO16" s="27"/>
      <c r="GP16" s="27"/>
      <c r="GQ16" s="27"/>
      <c r="GR16" s="27"/>
      <c r="GS16" s="27"/>
      <c r="GT16" s="27"/>
      <c r="GU16" s="27"/>
      <c r="GV16" s="27"/>
      <c r="GW16" s="27"/>
      <c r="GX16" s="27"/>
      <c r="GY16" s="27"/>
      <c r="GZ16" s="27"/>
      <c r="HA16" s="27"/>
      <c r="HB16" s="27"/>
      <c r="HC16" s="27"/>
      <c r="HD16" s="27"/>
      <c r="HE16" s="27"/>
      <c r="HF16" s="27"/>
      <c r="HG16" s="27"/>
      <c r="HH16" s="27"/>
      <c r="HI16" s="27"/>
      <c r="HJ16" s="27"/>
      <c r="HK16" s="27"/>
      <c r="HL16" s="27"/>
      <c r="HM16" s="27"/>
      <c r="HN16" s="27"/>
      <c r="HO16" s="27"/>
      <c r="HP16" s="27"/>
      <c r="HQ16" s="27"/>
      <c r="HR16" s="27"/>
      <c r="HS16" s="27"/>
    </row>
    <row r="17" spans="1:97" ht="36.5" customHeight="1" x14ac:dyDescent="0.2">
      <c r="B17" s="54" t="s">
        <v>108</v>
      </c>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row>
    <row r="18" spans="1:97" ht="14" customHeight="1" thickBot="1" x14ac:dyDescent="0.25">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row>
    <row r="19" spans="1:97" ht="24.5" customHeight="1" thickBot="1" x14ac:dyDescent="0.25">
      <c r="B19" s="132"/>
      <c r="C19" s="133"/>
      <c r="D19" s="133"/>
      <c r="E19" s="133"/>
      <c r="F19" s="133"/>
      <c r="G19" s="133"/>
      <c r="H19" s="134"/>
      <c r="I19" s="26" t="s">
        <v>106</v>
      </c>
      <c r="J19" s="1"/>
      <c r="K19" s="1"/>
      <c r="L19" s="1"/>
      <c r="M19" s="1"/>
      <c r="N19" s="1"/>
      <c r="O19" s="1"/>
      <c r="P19" s="1"/>
      <c r="Q19" s="1"/>
      <c r="R19" s="1"/>
      <c r="S19" s="1"/>
      <c r="T19" s="1"/>
    </row>
    <row r="20" spans="1:97" ht="21" customHeight="1" thickBot="1" x14ac:dyDescent="0.25">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34"/>
      <c r="AK20" s="35"/>
      <c r="AL20" s="35"/>
      <c r="AM20" s="35"/>
      <c r="AN20" s="35"/>
      <c r="AO20" s="35"/>
      <c r="AP20" s="35"/>
      <c r="AQ20" s="35"/>
      <c r="AR20" s="35"/>
      <c r="AS20" s="35"/>
      <c r="AT20" s="35"/>
      <c r="AU20" s="35"/>
      <c r="AV20" s="35"/>
      <c r="AW20" s="35"/>
      <c r="AX20" s="35"/>
      <c r="AY20" s="35"/>
      <c r="AZ20" s="35"/>
      <c r="BA20" s="35"/>
      <c r="BB20" s="35"/>
      <c r="BC20" s="35"/>
      <c r="BD20" s="35"/>
      <c r="BE20" s="20" t="s">
        <v>76</v>
      </c>
      <c r="BF20" s="3"/>
      <c r="BG20" s="3"/>
      <c r="BH20" s="3"/>
      <c r="BI20" s="3"/>
      <c r="BJ20" s="3"/>
      <c r="BK20" s="3"/>
      <c r="BL20" s="3"/>
      <c r="CL20" s="15"/>
    </row>
    <row r="21" spans="1:97" ht="21" hidden="1" customHeight="1" thickBot="1" x14ac:dyDescent="0.25">
      <c r="A21" s="27" t="s">
        <v>0</v>
      </c>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36"/>
      <c r="AK21" s="37"/>
      <c r="AL21" s="37"/>
      <c r="AM21" s="37"/>
      <c r="AN21" s="37"/>
      <c r="AO21" s="37"/>
      <c r="AP21" s="37"/>
      <c r="AQ21" s="37"/>
      <c r="AR21" s="37"/>
      <c r="AS21" s="37"/>
      <c r="AT21" s="37"/>
      <c r="AU21" s="37"/>
      <c r="AV21" s="37"/>
      <c r="AW21" s="37"/>
      <c r="AX21" s="37"/>
      <c r="AY21" s="37"/>
      <c r="AZ21" s="37"/>
      <c r="BA21" s="37"/>
      <c r="BB21" s="37"/>
      <c r="BC21" s="37"/>
      <c r="BD21" s="37"/>
      <c r="BE21" s="20"/>
      <c r="BF21" s="3"/>
      <c r="BG21" s="3"/>
      <c r="BH21" s="3"/>
      <c r="BI21" s="3"/>
      <c r="BJ21" s="3"/>
      <c r="BK21" s="3"/>
      <c r="BL21" s="3"/>
      <c r="CL21" s="16" t="s">
        <v>68</v>
      </c>
    </row>
    <row r="22" spans="1:97" ht="24.5" hidden="1" customHeight="1" thickBot="1" x14ac:dyDescent="0.25">
      <c r="A22" s="27"/>
      <c r="B22" s="204" t="s">
        <v>21</v>
      </c>
      <c r="C22" s="205"/>
      <c r="D22" s="205"/>
      <c r="E22" s="205"/>
      <c r="F22" s="205"/>
      <c r="G22" s="205"/>
      <c r="H22" s="206"/>
      <c r="I22" s="38"/>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36"/>
      <c r="AK22" s="37"/>
      <c r="AL22" s="37"/>
      <c r="AM22" s="37"/>
      <c r="AN22" s="37"/>
      <c r="AO22" s="37"/>
      <c r="AP22" s="37"/>
      <c r="AQ22" s="37"/>
      <c r="AR22" s="37"/>
      <c r="AS22" s="37"/>
      <c r="AT22" s="37"/>
      <c r="AU22" s="37"/>
      <c r="AV22" s="37"/>
      <c r="AW22" s="37"/>
      <c r="AX22" s="37"/>
      <c r="AY22" s="37"/>
      <c r="AZ22" s="37"/>
      <c r="BA22" s="37"/>
      <c r="BB22" s="37"/>
      <c r="BC22" s="37"/>
      <c r="BD22" s="37"/>
      <c r="BE22" s="20"/>
      <c r="BF22" s="3"/>
      <c r="BG22" s="3"/>
      <c r="BH22" s="3"/>
      <c r="BI22" s="3"/>
      <c r="BJ22" s="3"/>
      <c r="BK22" s="3"/>
      <c r="BL22" s="3"/>
      <c r="CL22" s="16" t="s">
        <v>81</v>
      </c>
    </row>
    <row r="23" spans="1:97" ht="24.5" hidden="1" customHeight="1" x14ac:dyDescent="0.2">
      <c r="A23" s="27"/>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36"/>
      <c r="AK23" s="37"/>
      <c r="AL23" s="37"/>
      <c r="AM23" s="37"/>
      <c r="AN23" s="37"/>
      <c r="AO23" s="37"/>
      <c r="AP23" s="37"/>
      <c r="AQ23" s="37"/>
      <c r="AR23" s="37"/>
      <c r="AS23" s="37"/>
      <c r="AT23" s="37"/>
      <c r="AU23" s="37"/>
      <c r="AV23" s="37"/>
      <c r="AW23" s="37"/>
      <c r="AX23" s="37"/>
      <c r="AY23" s="37"/>
      <c r="AZ23" s="37"/>
      <c r="BA23" s="37"/>
      <c r="BB23" s="37"/>
      <c r="BC23" s="37"/>
      <c r="BD23" s="37"/>
      <c r="BE23" s="20"/>
      <c r="BF23" s="3"/>
      <c r="BG23" s="3"/>
      <c r="BH23" s="3"/>
      <c r="BI23" s="3"/>
      <c r="BJ23" s="3"/>
      <c r="BK23" s="3"/>
      <c r="BL23" s="3"/>
      <c r="CL23" s="16" t="s">
        <v>82</v>
      </c>
    </row>
    <row r="24" spans="1:97" ht="27" hidden="1" customHeight="1" thickBot="1" x14ac:dyDescent="0.25">
      <c r="A24" s="27"/>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36"/>
      <c r="AK24" s="37"/>
      <c r="AL24" s="37"/>
      <c r="AM24" s="37"/>
      <c r="AN24" s="37"/>
      <c r="AO24" s="37"/>
      <c r="AP24" s="37"/>
      <c r="AQ24" s="37"/>
      <c r="AR24" s="37"/>
      <c r="AS24" s="37"/>
      <c r="AT24" s="37"/>
      <c r="AU24" s="37"/>
      <c r="AV24" s="37"/>
      <c r="AW24" s="37"/>
      <c r="AX24" s="37"/>
      <c r="AY24" s="37"/>
      <c r="AZ24" s="37"/>
      <c r="BA24" s="37"/>
      <c r="BB24" s="37"/>
      <c r="BC24" s="37"/>
      <c r="BD24" s="37"/>
      <c r="BE24" s="20"/>
      <c r="BF24" s="3"/>
      <c r="BG24" s="3"/>
      <c r="BH24" s="3"/>
      <c r="BI24" s="3"/>
      <c r="BJ24" s="3"/>
      <c r="BK24" s="3"/>
      <c r="BL24" s="3"/>
      <c r="CL24" s="16" t="s">
        <v>1</v>
      </c>
    </row>
    <row r="25" spans="1:97" ht="27" customHeight="1" x14ac:dyDescent="0.2">
      <c r="A25" s="42"/>
      <c r="B25" s="180" t="s">
        <v>119</v>
      </c>
      <c r="C25" s="175"/>
      <c r="D25" s="175"/>
      <c r="E25" s="175"/>
      <c r="F25" s="175"/>
      <c r="G25" s="175"/>
      <c r="H25" s="175"/>
      <c r="I25" s="175" t="s">
        <v>51</v>
      </c>
      <c r="J25" s="175"/>
      <c r="K25" s="175"/>
      <c r="L25" s="175"/>
      <c r="M25" s="175"/>
      <c r="N25" s="175"/>
      <c r="O25" s="175" t="s">
        <v>52</v>
      </c>
      <c r="P25" s="175"/>
      <c r="Q25" s="175"/>
      <c r="R25" s="175"/>
      <c r="S25" s="175"/>
      <c r="T25" s="175"/>
      <c r="U25" s="175" t="s">
        <v>54</v>
      </c>
      <c r="V25" s="175"/>
      <c r="W25" s="175"/>
      <c r="X25" s="175"/>
      <c r="Y25" s="175"/>
      <c r="Z25" s="176"/>
      <c r="AA25" s="123"/>
      <c r="AB25" s="123"/>
      <c r="AC25" s="123"/>
      <c r="AD25" s="123"/>
      <c r="AE25" s="123"/>
      <c r="AF25" s="123"/>
      <c r="AG25" s="180" t="s">
        <v>53</v>
      </c>
      <c r="AH25" s="175"/>
      <c r="AI25" s="175"/>
      <c r="AJ25" s="175"/>
      <c r="AK25" s="175"/>
      <c r="AL25" s="175"/>
      <c r="AM25" s="175" t="s">
        <v>55</v>
      </c>
      <c r="AN25" s="175"/>
      <c r="AO25" s="175"/>
      <c r="AP25" s="175"/>
      <c r="AQ25" s="175"/>
      <c r="AR25" s="175"/>
      <c r="AS25" s="175" t="s">
        <v>50</v>
      </c>
      <c r="AT25" s="175"/>
      <c r="AU25" s="175"/>
      <c r="AV25" s="175"/>
      <c r="AW25" s="175"/>
      <c r="AX25" s="175"/>
      <c r="AY25" s="175" t="s">
        <v>4</v>
      </c>
      <c r="AZ25" s="175"/>
      <c r="BA25" s="175"/>
      <c r="BB25" s="175"/>
      <c r="BC25" s="175"/>
      <c r="BD25" s="176"/>
      <c r="BE25" s="20"/>
      <c r="BF25" s="10" t="s">
        <v>57</v>
      </c>
      <c r="BG25" s="10" t="s">
        <v>58</v>
      </c>
      <c r="BH25" s="10" t="s">
        <v>60</v>
      </c>
      <c r="BI25" s="10" t="s">
        <v>61</v>
      </c>
      <c r="BJ25" s="10" t="s">
        <v>57</v>
      </c>
      <c r="BK25" s="10" t="s">
        <v>63</v>
      </c>
      <c r="BL25" s="10" t="s">
        <v>62</v>
      </c>
      <c r="BM25" s="10" t="s">
        <v>64</v>
      </c>
      <c r="BN25" s="3"/>
      <c r="BO25" s="14" t="s">
        <v>5</v>
      </c>
      <c r="BP25" s="14" t="s">
        <v>6</v>
      </c>
      <c r="BQ25" s="14" t="s">
        <v>7</v>
      </c>
      <c r="BR25" s="14" t="s">
        <v>8</v>
      </c>
      <c r="BS25" s="14" t="s">
        <v>9</v>
      </c>
      <c r="BT25" s="14" t="s">
        <v>10</v>
      </c>
      <c r="BU25" s="14" t="s">
        <v>28</v>
      </c>
      <c r="BV25" s="14" t="s">
        <v>29</v>
      </c>
      <c r="BW25" s="14" t="s">
        <v>30</v>
      </c>
      <c r="BX25" s="14" t="s">
        <v>31</v>
      </c>
      <c r="BY25" s="14" t="s">
        <v>32</v>
      </c>
      <c r="BZ25" s="14" t="s">
        <v>33</v>
      </c>
      <c r="CA25" s="6" t="s">
        <v>83</v>
      </c>
      <c r="CB25" s="6" t="s">
        <v>78</v>
      </c>
      <c r="CC25" s="6" t="s">
        <v>84</v>
      </c>
      <c r="CD25" s="6" t="s">
        <v>85</v>
      </c>
      <c r="CE25" s="6" t="s">
        <v>86</v>
      </c>
      <c r="CF25" s="14" t="s">
        <v>72</v>
      </c>
      <c r="CG25" s="14" t="s">
        <v>73</v>
      </c>
      <c r="CH25" s="14" t="s">
        <v>69</v>
      </c>
      <c r="CI25" s="14" t="s">
        <v>70</v>
      </c>
      <c r="CJ25" s="14" t="s">
        <v>71</v>
      </c>
      <c r="CK25" s="14" t="s">
        <v>88</v>
      </c>
      <c r="CL25" s="17" t="s">
        <v>3</v>
      </c>
    </row>
    <row r="26" spans="1:97" ht="26.5" customHeight="1" x14ac:dyDescent="0.2">
      <c r="A26" s="43" t="s">
        <v>111</v>
      </c>
      <c r="B26" s="200"/>
      <c r="C26" s="201"/>
      <c r="D26" s="201"/>
      <c r="E26" s="201"/>
      <c r="F26" s="201"/>
      <c r="G26" s="201"/>
      <c r="H26" s="201"/>
      <c r="I26" s="186"/>
      <c r="J26" s="186"/>
      <c r="K26" s="186"/>
      <c r="L26" s="186"/>
      <c r="M26" s="186"/>
      <c r="N26" s="186"/>
      <c r="O26" s="186"/>
      <c r="P26" s="186"/>
      <c r="Q26" s="186"/>
      <c r="R26" s="186"/>
      <c r="S26" s="186"/>
      <c r="T26" s="186"/>
      <c r="U26" s="186"/>
      <c r="V26" s="186"/>
      <c r="W26" s="186"/>
      <c r="X26" s="186"/>
      <c r="Y26" s="186"/>
      <c r="Z26" s="187"/>
      <c r="AA26" s="124"/>
      <c r="AB26" s="124"/>
      <c r="AC26" s="124"/>
      <c r="AD26" s="124"/>
      <c r="AE26" s="156"/>
      <c r="AF26" s="156"/>
      <c r="AG26" s="161">
        <f>IF(BK26-BL26&gt;0,BK26-BL26,0)</f>
        <v>0</v>
      </c>
      <c r="AH26" s="162"/>
      <c r="AI26" s="162"/>
      <c r="AJ26" s="162"/>
      <c r="AK26" s="162"/>
      <c r="AL26" s="162"/>
      <c r="AM26" s="162">
        <f t="shared" ref="AM26:AM33" si="0">IF(B26=AGE_0,0,IF(B26=AGE_3,IF(O26&gt;=NS_65_4,O26-NK_65_4,IF(O26&gt;=NS_65_3,O26*NR_65_3-NK_65_3,IF(O26&gt;=NS_65_2,O26*NR_65_2-NK_65_2,IF(O26&gt;=NS_65_1,O26*NR_65_1-NK_65_1,IF(O26&gt;=NK_65_0,O26-NK_65_0,0))))),IF(O26&gt;=NS_64_4,O26-NK_64_4,IF(O26&gt;=NS_64_3,O26*NR_64_3-NK_64_3,IF(O26&gt;=NS_64_2,O26*NR_64_2-NK_64_2,IF(O26&gt;=NS_64_1,O26*NR_64_1-NK_64_1,IF(O26&gt;=NK_64_0,O26-NK_64_0,0)))))))</f>
        <v>0</v>
      </c>
      <c r="AN26" s="162"/>
      <c r="AO26" s="162"/>
      <c r="AP26" s="162"/>
      <c r="AQ26" s="162"/>
      <c r="AR26" s="162"/>
      <c r="AS26" s="162">
        <f t="shared" ref="AS26:AS33" si="1">IF(U26+AG26+AM26&lt;0,0,U26+AG26+AM26)</f>
        <v>0</v>
      </c>
      <c r="AT26" s="162"/>
      <c r="AU26" s="162"/>
      <c r="AV26" s="162"/>
      <c r="AW26" s="162"/>
      <c r="AX26" s="162"/>
      <c r="AY26" s="177">
        <f>IF(AS26&gt;=KISO_3,AS26,IF(AS26&gt;=KISO_2,AS26-KS_KJ_2,IF(AS26&gt;=KISO_1,AS26-KS_KJ_1,IF(AS26&gt;KISO_0,IF(AS26-KS_KJ_0&lt;0,0,AS26-KS_KJ_0),0))))</f>
        <v>0</v>
      </c>
      <c r="AZ26" s="177"/>
      <c r="BA26" s="177"/>
      <c r="BB26" s="177"/>
      <c r="BC26" s="177"/>
      <c r="BD26" s="178"/>
      <c r="BE26" s="20"/>
      <c r="BF26" s="13">
        <f t="shared" ref="BF26:BF33" si="2">IF(I26&gt;550000,1,0)</f>
        <v>0</v>
      </c>
      <c r="BG26" s="13">
        <f t="shared" ref="BG26:BG33" si="3">IF(B26=AGE_3,IF(O26&gt;1250000,1,0),IF(O26&gt;600000,1,0))</f>
        <v>0</v>
      </c>
      <c r="BH26" s="13">
        <f>IF(BF26+BG26&gt;0,1,0)</f>
        <v>0</v>
      </c>
      <c r="BI26" s="13">
        <f t="shared" ref="BI26:BI33" si="4">IF(AE26&lt;&gt;"●",IF(B26&lt;&gt;AGE_0,1,0),0)</f>
        <v>0</v>
      </c>
      <c r="BJ26" s="25">
        <f t="shared" ref="BJ26:BJ33" si="5">IF(I26&gt;=KS_10,I26-KJ_10,IF(I26&gt;=KS_9,TRUNC(I26*KR_9-KJ_9),IF(I26&gt;=KS_8,TRUNC(TRUNC(I26/4000)*4000)*KR_8-KJ_8,IF(I26&gt;=KS_7,TRUNC(TRUNC(I26/4000)*4000)*KR_7-KJ_7,IF(I26&gt;=KS_1,I26-KJ_1,IF(I26&gt;=KS_0,0,0))))))</f>
        <v>0</v>
      </c>
      <c r="BK26" s="13">
        <f t="shared" ref="BK26:BK33" si="6">IF(AA26="●",BJ26*0.3,BJ26)</f>
        <v>0</v>
      </c>
      <c r="BL26" s="13">
        <f t="shared" ref="BL26:BL33" si="7">IF(BK26&gt;0,IF(AM26&gt;0,IF(IF(BK26&gt;100000,100000,BK26)+IF(AM26&gt;100000,100000,AM26)&gt;100000,IF(BK26&gt;100000,100000,BK26)+IF(AM26&gt;100000,100000,AM26)-100000,0),0),0)</f>
        <v>0</v>
      </c>
      <c r="BM26" s="11">
        <f t="shared" ref="BM26:BM33" si="8">IF(B26=AGE_3,IF(AM26&gt;=150000,AS26-150000,AS26-AM26),AS26)</f>
        <v>0</v>
      </c>
      <c r="BO26" s="6" t="str">
        <f t="shared" ref="BO26:BO33" si="9">IF(B26=AGE_0,"",IF(AC26="",TRUNC(AY26*IR_SYT),0))</f>
        <v/>
      </c>
      <c r="BP26" s="6" t="str">
        <f t="shared" ref="BP26:BP33" si="10">IF(AC26="●",0,IF(B26=AGE_0,"",IF(B26=AGE_4,IR_KIN/2,IF(AC26="",IR_KIN,0))))</f>
        <v/>
      </c>
      <c r="BQ26" s="6" t="str">
        <f t="shared" ref="BQ26:BQ33" si="11">IF(B26=AGE_0,"",IF(AC26="",TRUNC(AY26*SI_SYT),0))</f>
        <v/>
      </c>
      <c r="BR26" s="6" t="str">
        <f t="shared" ref="BR26:BR33" si="12">IF(AC26="●",0,IF(B26=AGE_0,"",IF(B26=AGE_4,SI_KIN/2,IF(AC26="",SI_KIN,0))))</f>
        <v/>
      </c>
      <c r="BS26" s="6">
        <f t="shared" ref="BS26:BS33" si="13">IF(B26=AGE_2,IF(AC26="",TRUNC(AY26*KG_SYT),0),0)</f>
        <v>0</v>
      </c>
      <c r="BT26" s="6">
        <f t="shared" ref="BT26:BT33" si="14">IF(B26=AGE_2,IF(AC26="",KG_KIN,0),0)</f>
        <v>0</v>
      </c>
      <c r="BU26" s="6" t="str">
        <f t="shared" ref="BU26:BU33" si="15">IF(B26=AGE_0,"",IF(AC26="",TRUNC(BE26*IR_SAN),0))</f>
        <v/>
      </c>
      <c r="BV26" s="6"/>
      <c r="BW26" s="6" t="str">
        <f t="shared" ref="BW26:BW33" si="16">IF(B26=AGE_0,"",IF(AC26="",TRUNC(BE26*SI_SAN),0))</f>
        <v/>
      </c>
      <c r="BX26" s="6"/>
      <c r="BY26" s="6" t="str">
        <f t="shared" ref="BY26:BY33" si="17">IF(B26=AGE_2,IF(AC26="",TRUNC(BE26*KG_SAN),0),"")</f>
        <v/>
      </c>
      <c r="BZ26" s="6"/>
      <c r="CA26" s="6" t="str">
        <f t="shared" ref="CA26:CA33" si="18">IF(B26=AGE_0,"",IF(AC26="",TRUNC(AY26*KD_SYT),0))</f>
        <v/>
      </c>
      <c r="CB26" s="6">
        <f t="shared" ref="CB26:CB33" si="19">IF(AC26="●",0,IF(B26=AGE_0,0,IF(B26=AGE_1,0,IF(B26=AGE_4,0,1))))</f>
        <v>0</v>
      </c>
      <c r="CC26" s="6">
        <f t="shared" ref="CC26:CC33" si="20">CB26*(KD_KIN+KD_18KIN)</f>
        <v>0</v>
      </c>
      <c r="CD26" s="6" t="str">
        <f t="shared" ref="CD26:CD33" si="21">IF(B26=AGE_0,"",IF(AC26="",TRUNC(BE26*KD_SAN),0))</f>
        <v/>
      </c>
      <c r="CE26" s="6"/>
      <c r="CF26" s="6">
        <f t="shared" ref="CF26:CF33" si="22">IF(KANYU="",0,VALUE(LEFT(KANYU,LEN(KANYU)-2)))</f>
        <v>12</v>
      </c>
      <c r="CG26" s="6">
        <f t="shared" ref="CG26:CG33" si="23">MIN(CF26,IF(B26=AGE_0,0,IF(AE26="",0,VALUE(LEFT(AE26,LEN(AE26)-2)))))</f>
        <v>0</v>
      </c>
      <c r="CH26" s="6">
        <f t="shared" ref="CH26:CH33" si="24">IF(CG26=0,0,ROUNDUP(BO26*CG26/12,0)+ROUNDUP(BP26*軽減率*CG26/12,0))</f>
        <v>0</v>
      </c>
      <c r="CI26" s="6">
        <f t="shared" ref="CI26:CI33" si="25">IF(CG26=0,0,ROUNDUP(BQ26*CG26/12,0)+ROUNDUP(BR26*軽減率*CG26/12,0))</f>
        <v>0</v>
      </c>
      <c r="CJ26" s="6">
        <f>IF(CG26=0,0,ROUNDUP(BS26*CG26/12,0)+ROUNDUP(BT26*軽減率*CG26/12,0))</f>
        <v>0</v>
      </c>
      <c r="CK26" s="6">
        <f t="shared" ref="CK26:CK33" si="26">IF(CG26=0,0,ROUNDUP(CA26*CG26/12,0)+ROUNDUP(CC26*軽減率*CG26/12,0))</f>
        <v>0</v>
      </c>
      <c r="CL26" s="15"/>
      <c r="CO26" s="5" t="s">
        <v>57</v>
      </c>
      <c r="CR26" s="23"/>
      <c r="CS26" s="4"/>
    </row>
    <row r="27" spans="1:97" ht="26.5" customHeight="1" x14ac:dyDescent="0.2">
      <c r="A27" s="43" t="s">
        <v>112</v>
      </c>
      <c r="B27" s="200"/>
      <c r="C27" s="201"/>
      <c r="D27" s="201"/>
      <c r="E27" s="201"/>
      <c r="F27" s="201"/>
      <c r="G27" s="201"/>
      <c r="H27" s="201"/>
      <c r="I27" s="186"/>
      <c r="J27" s="186"/>
      <c r="K27" s="186"/>
      <c r="L27" s="186"/>
      <c r="M27" s="186"/>
      <c r="N27" s="186"/>
      <c r="O27" s="186"/>
      <c r="P27" s="186"/>
      <c r="Q27" s="186"/>
      <c r="R27" s="186"/>
      <c r="S27" s="186"/>
      <c r="T27" s="186"/>
      <c r="U27" s="186"/>
      <c r="V27" s="186"/>
      <c r="W27" s="186"/>
      <c r="X27" s="186"/>
      <c r="Y27" s="186"/>
      <c r="Z27" s="187"/>
      <c r="AA27" s="124"/>
      <c r="AB27" s="124"/>
      <c r="AC27" s="124"/>
      <c r="AD27" s="124"/>
      <c r="AE27" s="156"/>
      <c r="AF27" s="156"/>
      <c r="AG27" s="161">
        <f t="shared" ref="AG27:AG33" si="27">IF(BK27-BL27&gt;0,BK27-BL27,0)</f>
        <v>0</v>
      </c>
      <c r="AH27" s="162"/>
      <c r="AI27" s="162"/>
      <c r="AJ27" s="162"/>
      <c r="AK27" s="162"/>
      <c r="AL27" s="162"/>
      <c r="AM27" s="162">
        <f t="shared" si="0"/>
        <v>0</v>
      </c>
      <c r="AN27" s="162"/>
      <c r="AO27" s="162"/>
      <c r="AP27" s="162"/>
      <c r="AQ27" s="162"/>
      <c r="AR27" s="162"/>
      <c r="AS27" s="162">
        <f t="shared" si="1"/>
        <v>0</v>
      </c>
      <c r="AT27" s="162"/>
      <c r="AU27" s="162"/>
      <c r="AV27" s="162"/>
      <c r="AW27" s="162"/>
      <c r="AX27" s="162"/>
      <c r="AY27" s="162">
        <f t="shared" ref="AY27:AY33" si="28">IF(AS27&gt;=KISO_3,AS27,IF(AS27&gt;=KISO_2,AS27-KS_KJ_2,IF(AS27&gt;=KISO_1,AS27-KS_KJ_1,IF(AS27&gt;KISO_0,IF(AS27-KS_KJ_0&lt;0,0,AS27-KS_KJ_0),0))))</f>
        <v>0</v>
      </c>
      <c r="AZ27" s="162"/>
      <c r="BA27" s="162"/>
      <c r="BB27" s="162"/>
      <c r="BC27" s="162"/>
      <c r="BD27" s="173"/>
      <c r="BE27" s="20"/>
      <c r="BF27" s="13">
        <f t="shared" si="2"/>
        <v>0</v>
      </c>
      <c r="BG27" s="13">
        <f t="shared" si="3"/>
        <v>0</v>
      </c>
      <c r="BH27" s="13">
        <f t="shared" ref="BH27:BH33" si="29">IF(BF27+BG27&gt;0,1,0)</f>
        <v>0</v>
      </c>
      <c r="BI27" s="13">
        <f t="shared" si="4"/>
        <v>0</v>
      </c>
      <c r="BJ27" s="25">
        <f t="shared" si="5"/>
        <v>0</v>
      </c>
      <c r="BK27" s="13">
        <f t="shared" si="6"/>
        <v>0</v>
      </c>
      <c r="BL27" s="13">
        <f t="shared" si="7"/>
        <v>0</v>
      </c>
      <c r="BM27" s="11">
        <f t="shared" si="8"/>
        <v>0</v>
      </c>
      <c r="BO27" s="6" t="str">
        <f t="shared" si="9"/>
        <v/>
      </c>
      <c r="BP27" s="6" t="str">
        <f t="shared" si="10"/>
        <v/>
      </c>
      <c r="BQ27" s="6" t="str">
        <f t="shared" si="11"/>
        <v/>
      </c>
      <c r="BR27" s="6" t="str">
        <f t="shared" si="12"/>
        <v/>
      </c>
      <c r="BS27" s="6">
        <f t="shared" si="13"/>
        <v>0</v>
      </c>
      <c r="BT27" s="6">
        <f t="shared" si="14"/>
        <v>0</v>
      </c>
      <c r="BU27" s="6" t="str">
        <f t="shared" si="15"/>
        <v/>
      </c>
      <c r="BV27" s="6"/>
      <c r="BW27" s="6" t="str">
        <f t="shared" si="16"/>
        <v/>
      </c>
      <c r="BX27" s="6"/>
      <c r="BY27" s="6" t="str">
        <f t="shared" si="17"/>
        <v/>
      </c>
      <c r="BZ27" s="6"/>
      <c r="CA27" s="6" t="str">
        <f t="shared" si="18"/>
        <v/>
      </c>
      <c r="CB27" s="6">
        <f t="shared" si="19"/>
        <v>0</v>
      </c>
      <c r="CC27" s="6">
        <f t="shared" si="20"/>
        <v>0</v>
      </c>
      <c r="CD27" s="6" t="str">
        <f t="shared" si="21"/>
        <v/>
      </c>
      <c r="CE27" s="6"/>
      <c r="CF27" s="6">
        <f t="shared" si="22"/>
        <v>12</v>
      </c>
      <c r="CG27" s="6">
        <f t="shared" si="23"/>
        <v>0</v>
      </c>
      <c r="CH27" s="6">
        <f t="shared" si="24"/>
        <v>0</v>
      </c>
      <c r="CI27" s="6">
        <f t="shared" si="25"/>
        <v>0</v>
      </c>
      <c r="CJ27" s="6">
        <f t="shared" ref="CJ27:CJ33" si="30">IF(CG27=0,0,ROUNDUP(BS27*CG27/12,0)+ROUNDUP(BT27*軽減率*CG27/12,0))</f>
        <v>0</v>
      </c>
      <c r="CK27" s="6">
        <f t="shared" si="26"/>
        <v>0</v>
      </c>
      <c r="CL27" s="16" t="s">
        <v>2</v>
      </c>
      <c r="CO27" s="9">
        <v>0</v>
      </c>
      <c r="CP27" s="9"/>
      <c r="CQ27" s="9">
        <v>0</v>
      </c>
      <c r="CR27" s="23"/>
      <c r="CS27" s="4"/>
    </row>
    <row r="28" spans="1:97" ht="26.5" customHeight="1" x14ac:dyDescent="0.2">
      <c r="A28" s="43" t="s">
        <v>113</v>
      </c>
      <c r="B28" s="200"/>
      <c r="C28" s="201"/>
      <c r="D28" s="201"/>
      <c r="E28" s="201"/>
      <c r="F28" s="201"/>
      <c r="G28" s="201"/>
      <c r="H28" s="201"/>
      <c r="I28" s="186"/>
      <c r="J28" s="186"/>
      <c r="K28" s="186"/>
      <c r="L28" s="186"/>
      <c r="M28" s="186"/>
      <c r="N28" s="186"/>
      <c r="O28" s="186"/>
      <c r="P28" s="186"/>
      <c r="Q28" s="186"/>
      <c r="R28" s="186"/>
      <c r="S28" s="186"/>
      <c r="T28" s="186"/>
      <c r="U28" s="186"/>
      <c r="V28" s="186"/>
      <c r="W28" s="186"/>
      <c r="X28" s="186"/>
      <c r="Y28" s="186"/>
      <c r="Z28" s="187"/>
      <c r="AA28" s="124"/>
      <c r="AB28" s="124"/>
      <c r="AC28" s="124"/>
      <c r="AD28" s="124"/>
      <c r="AE28" s="156"/>
      <c r="AF28" s="156"/>
      <c r="AG28" s="161">
        <f t="shared" si="27"/>
        <v>0</v>
      </c>
      <c r="AH28" s="162"/>
      <c r="AI28" s="162"/>
      <c r="AJ28" s="162"/>
      <c r="AK28" s="162"/>
      <c r="AL28" s="162"/>
      <c r="AM28" s="162">
        <f t="shared" si="0"/>
        <v>0</v>
      </c>
      <c r="AN28" s="162"/>
      <c r="AO28" s="162"/>
      <c r="AP28" s="162"/>
      <c r="AQ28" s="162"/>
      <c r="AR28" s="162"/>
      <c r="AS28" s="162">
        <f t="shared" si="1"/>
        <v>0</v>
      </c>
      <c r="AT28" s="162"/>
      <c r="AU28" s="162"/>
      <c r="AV28" s="162"/>
      <c r="AW28" s="162"/>
      <c r="AX28" s="162"/>
      <c r="AY28" s="162">
        <f t="shared" si="28"/>
        <v>0</v>
      </c>
      <c r="AZ28" s="162"/>
      <c r="BA28" s="162"/>
      <c r="BB28" s="162"/>
      <c r="BC28" s="162"/>
      <c r="BD28" s="173"/>
      <c r="BE28" s="20"/>
      <c r="BF28" s="13">
        <f t="shared" si="2"/>
        <v>0</v>
      </c>
      <c r="BG28" s="13">
        <f t="shared" si="3"/>
        <v>0</v>
      </c>
      <c r="BH28" s="13">
        <f t="shared" si="29"/>
        <v>0</v>
      </c>
      <c r="BI28" s="13">
        <f t="shared" si="4"/>
        <v>0</v>
      </c>
      <c r="BJ28" s="25">
        <f t="shared" si="5"/>
        <v>0</v>
      </c>
      <c r="BK28" s="13">
        <f t="shared" si="6"/>
        <v>0</v>
      </c>
      <c r="BL28" s="13">
        <f t="shared" si="7"/>
        <v>0</v>
      </c>
      <c r="BM28" s="11">
        <f t="shared" si="8"/>
        <v>0</v>
      </c>
      <c r="BO28" s="6" t="str">
        <f t="shared" si="9"/>
        <v/>
      </c>
      <c r="BP28" s="6" t="str">
        <f t="shared" si="10"/>
        <v/>
      </c>
      <c r="BQ28" s="6" t="str">
        <f t="shared" si="11"/>
        <v/>
      </c>
      <c r="BR28" s="6" t="str">
        <f t="shared" si="12"/>
        <v/>
      </c>
      <c r="BS28" s="6">
        <f t="shared" si="13"/>
        <v>0</v>
      </c>
      <c r="BT28" s="6">
        <f t="shared" si="14"/>
        <v>0</v>
      </c>
      <c r="BU28" s="6" t="str">
        <f t="shared" si="15"/>
        <v/>
      </c>
      <c r="BV28" s="6"/>
      <c r="BW28" s="6" t="str">
        <f t="shared" si="16"/>
        <v/>
      </c>
      <c r="BX28" s="6"/>
      <c r="BY28" s="6" t="str">
        <f t="shared" si="17"/>
        <v/>
      </c>
      <c r="BZ28" s="6"/>
      <c r="CA28" s="6" t="str">
        <f t="shared" si="18"/>
        <v/>
      </c>
      <c r="CB28" s="6">
        <f t="shared" si="19"/>
        <v>0</v>
      </c>
      <c r="CC28" s="6">
        <f t="shared" si="20"/>
        <v>0</v>
      </c>
      <c r="CD28" s="6" t="str">
        <f t="shared" si="21"/>
        <v/>
      </c>
      <c r="CE28" s="6"/>
      <c r="CF28" s="6">
        <f t="shared" si="22"/>
        <v>12</v>
      </c>
      <c r="CG28" s="6">
        <f t="shared" si="23"/>
        <v>0</v>
      </c>
      <c r="CH28" s="6">
        <f t="shared" si="24"/>
        <v>0</v>
      </c>
      <c r="CI28" s="6">
        <f t="shared" si="25"/>
        <v>0</v>
      </c>
      <c r="CJ28" s="6">
        <f t="shared" si="30"/>
        <v>0</v>
      </c>
      <c r="CK28" s="6">
        <f t="shared" si="26"/>
        <v>0</v>
      </c>
      <c r="CL28" s="16" t="s">
        <v>11</v>
      </c>
      <c r="CO28" s="9">
        <v>651000</v>
      </c>
      <c r="CP28" s="9"/>
      <c r="CQ28" s="9">
        <v>650000</v>
      </c>
      <c r="CR28" s="23"/>
      <c r="CS28" s="4"/>
    </row>
    <row r="29" spans="1:97" ht="26.5" customHeight="1" x14ac:dyDescent="0.2">
      <c r="A29" s="43" t="s">
        <v>114</v>
      </c>
      <c r="B29" s="200"/>
      <c r="C29" s="201"/>
      <c r="D29" s="201"/>
      <c r="E29" s="201"/>
      <c r="F29" s="201"/>
      <c r="G29" s="201"/>
      <c r="H29" s="201"/>
      <c r="I29" s="186"/>
      <c r="J29" s="186"/>
      <c r="K29" s="186"/>
      <c r="L29" s="186"/>
      <c r="M29" s="186"/>
      <c r="N29" s="186"/>
      <c r="O29" s="186"/>
      <c r="P29" s="186"/>
      <c r="Q29" s="186"/>
      <c r="R29" s="186"/>
      <c r="S29" s="186"/>
      <c r="T29" s="186"/>
      <c r="U29" s="186"/>
      <c r="V29" s="186"/>
      <c r="W29" s="186"/>
      <c r="X29" s="186"/>
      <c r="Y29" s="186"/>
      <c r="Z29" s="187"/>
      <c r="AA29" s="124"/>
      <c r="AB29" s="124"/>
      <c r="AC29" s="124"/>
      <c r="AD29" s="124"/>
      <c r="AE29" s="156"/>
      <c r="AF29" s="156"/>
      <c r="AG29" s="161">
        <f t="shared" si="27"/>
        <v>0</v>
      </c>
      <c r="AH29" s="162"/>
      <c r="AI29" s="162"/>
      <c r="AJ29" s="162"/>
      <c r="AK29" s="162"/>
      <c r="AL29" s="162"/>
      <c r="AM29" s="162">
        <f t="shared" si="0"/>
        <v>0</v>
      </c>
      <c r="AN29" s="162"/>
      <c r="AO29" s="162"/>
      <c r="AP29" s="162"/>
      <c r="AQ29" s="162"/>
      <c r="AR29" s="162"/>
      <c r="AS29" s="162">
        <f t="shared" si="1"/>
        <v>0</v>
      </c>
      <c r="AT29" s="162"/>
      <c r="AU29" s="162"/>
      <c r="AV29" s="162"/>
      <c r="AW29" s="162"/>
      <c r="AX29" s="162"/>
      <c r="AY29" s="162">
        <f t="shared" si="28"/>
        <v>0</v>
      </c>
      <c r="AZ29" s="162"/>
      <c r="BA29" s="162"/>
      <c r="BB29" s="162"/>
      <c r="BC29" s="162"/>
      <c r="BD29" s="173"/>
      <c r="BE29" s="20"/>
      <c r="BF29" s="13">
        <f t="shared" si="2"/>
        <v>0</v>
      </c>
      <c r="BG29" s="13">
        <f t="shared" si="3"/>
        <v>0</v>
      </c>
      <c r="BH29" s="13">
        <f t="shared" si="29"/>
        <v>0</v>
      </c>
      <c r="BI29" s="13">
        <f t="shared" si="4"/>
        <v>0</v>
      </c>
      <c r="BJ29" s="25">
        <f t="shared" si="5"/>
        <v>0</v>
      </c>
      <c r="BK29" s="13">
        <f t="shared" si="6"/>
        <v>0</v>
      </c>
      <c r="BL29" s="13">
        <f t="shared" si="7"/>
        <v>0</v>
      </c>
      <c r="BM29" s="11">
        <f t="shared" si="8"/>
        <v>0</v>
      </c>
      <c r="BO29" s="6" t="str">
        <f t="shared" si="9"/>
        <v/>
      </c>
      <c r="BP29" s="6" t="str">
        <f t="shared" si="10"/>
        <v/>
      </c>
      <c r="BQ29" s="6" t="str">
        <f t="shared" si="11"/>
        <v/>
      </c>
      <c r="BR29" s="6" t="str">
        <f t="shared" si="12"/>
        <v/>
      </c>
      <c r="BS29" s="6">
        <f t="shared" si="13"/>
        <v>0</v>
      </c>
      <c r="BT29" s="6">
        <f t="shared" si="14"/>
        <v>0</v>
      </c>
      <c r="BU29" s="6" t="str">
        <f t="shared" si="15"/>
        <v/>
      </c>
      <c r="BV29" s="6"/>
      <c r="BW29" s="6" t="str">
        <f t="shared" si="16"/>
        <v/>
      </c>
      <c r="BX29" s="6"/>
      <c r="BY29" s="6" t="str">
        <f t="shared" si="17"/>
        <v/>
      </c>
      <c r="BZ29" s="6"/>
      <c r="CA29" s="6" t="str">
        <f t="shared" si="18"/>
        <v/>
      </c>
      <c r="CB29" s="6">
        <f t="shared" si="19"/>
        <v>0</v>
      </c>
      <c r="CC29" s="6">
        <f t="shared" si="20"/>
        <v>0</v>
      </c>
      <c r="CD29" s="6" t="str">
        <f t="shared" si="21"/>
        <v/>
      </c>
      <c r="CE29" s="6"/>
      <c r="CF29" s="6">
        <f t="shared" si="22"/>
        <v>12</v>
      </c>
      <c r="CG29" s="6">
        <f t="shared" si="23"/>
        <v>0</v>
      </c>
      <c r="CH29" s="6">
        <f t="shared" si="24"/>
        <v>0</v>
      </c>
      <c r="CI29" s="6">
        <f t="shared" si="25"/>
        <v>0</v>
      </c>
      <c r="CJ29" s="6">
        <f t="shared" si="30"/>
        <v>0</v>
      </c>
      <c r="CK29" s="6">
        <f t="shared" si="26"/>
        <v>0</v>
      </c>
      <c r="CL29" s="16" t="s">
        <v>12</v>
      </c>
      <c r="CO29" s="9">
        <v>1900000</v>
      </c>
      <c r="CP29" s="9">
        <v>0.7</v>
      </c>
      <c r="CQ29" s="9">
        <v>80000</v>
      </c>
      <c r="CR29" s="23"/>
      <c r="CS29" s="4"/>
    </row>
    <row r="30" spans="1:97" ht="26.5" customHeight="1" x14ac:dyDescent="0.2">
      <c r="A30" s="43" t="s">
        <v>115</v>
      </c>
      <c r="B30" s="200"/>
      <c r="C30" s="201"/>
      <c r="D30" s="201"/>
      <c r="E30" s="201"/>
      <c r="F30" s="201"/>
      <c r="G30" s="201"/>
      <c r="H30" s="201"/>
      <c r="I30" s="186"/>
      <c r="J30" s="186"/>
      <c r="K30" s="186"/>
      <c r="L30" s="186"/>
      <c r="M30" s="186"/>
      <c r="N30" s="186"/>
      <c r="O30" s="186"/>
      <c r="P30" s="186"/>
      <c r="Q30" s="186"/>
      <c r="R30" s="186"/>
      <c r="S30" s="186"/>
      <c r="T30" s="186"/>
      <c r="U30" s="186"/>
      <c r="V30" s="186"/>
      <c r="W30" s="186"/>
      <c r="X30" s="186"/>
      <c r="Y30" s="186"/>
      <c r="Z30" s="187"/>
      <c r="AA30" s="124"/>
      <c r="AB30" s="124"/>
      <c r="AC30" s="124"/>
      <c r="AD30" s="124"/>
      <c r="AE30" s="156"/>
      <c r="AF30" s="156"/>
      <c r="AG30" s="161">
        <f t="shared" si="27"/>
        <v>0</v>
      </c>
      <c r="AH30" s="162"/>
      <c r="AI30" s="162"/>
      <c r="AJ30" s="162"/>
      <c r="AK30" s="162"/>
      <c r="AL30" s="162"/>
      <c r="AM30" s="162">
        <f t="shared" si="0"/>
        <v>0</v>
      </c>
      <c r="AN30" s="162"/>
      <c r="AO30" s="162"/>
      <c r="AP30" s="162"/>
      <c r="AQ30" s="162"/>
      <c r="AR30" s="162"/>
      <c r="AS30" s="162">
        <f t="shared" si="1"/>
        <v>0</v>
      </c>
      <c r="AT30" s="162"/>
      <c r="AU30" s="162"/>
      <c r="AV30" s="162"/>
      <c r="AW30" s="162"/>
      <c r="AX30" s="162"/>
      <c r="AY30" s="162">
        <f t="shared" si="28"/>
        <v>0</v>
      </c>
      <c r="AZ30" s="162"/>
      <c r="BA30" s="162"/>
      <c r="BB30" s="162"/>
      <c r="BC30" s="162"/>
      <c r="BD30" s="173"/>
      <c r="BE30" s="20"/>
      <c r="BF30" s="13">
        <f t="shared" si="2"/>
        <v>0</v>
      </c>
      <c r="BG30" s="13">
        <f t="shared" si="3"/>
        <v>0</v>
      </c>
      <c r="BH30" s="13">
        <f t="shared" si="29"/>
        <v>0</v>
      </c>
      <c r="BI30" s="13">
        <f t="shared" si="4"/>
        <v>0</v>
      </c>
      <c r="BJ30" s="25">
        <f t="shared" si="5"/>
        <v>0</v>
      </c>
      <c r="BK30" s="13">
        <f t="shared" si="6"/>
        <v>0</v>
      </c>
      <c r="BL30" s="13">
        <f t="shared" si="7"/>
        <v>0</v>
      </c>
      <c r="BM30" s="11">
        <f t="shared" si="8"/>
        <v>0</v>
      </c>
      <c r="BO30" s="6" t="str">
        <f t="shared" si="9"/>
        <v/>
      </c>
      <c r="BP30" s="6" t="str">
        <f t="shared" si="10"/>
        <v/>
      </c>
      <c r="BQ30" s="6" t="str">
        <f t="shared" si="11"/>
        <v/>
      </c>
      <c r="BR30" s="6" t="str">
        <f t="shared" si="12"/>
        <v/>
      </c>
      <c r="BS30" s="6">
        <f t="shared" si="13"/>
        <v>0</v>
      </c>
      <c r="BT30" s="6">
        <f t="shared" si="14"/>
        <v>0</v>
      </c>
      <c r="BU30" s="6" t="str">
        <f t="shared" si="15"/>
        <v/>
      </c>
      <c r="BV30" s="6"/>
      <c r="BW30" s="6" t="str">
        <f t="shared" si="16"/>
        <v/>
      </c>
      <c r="BX30" s="6"/>
      <c r="BY30" s="6" t="str">
        <f t="shared" si="17"/>
        <v/>
      </c>
      <c r="BZ30" s="6"/>
      <c r="CA30" s="6" t="str">
        <f t="shared" si="18"/>
        <v/>
      </c>
      <c r="CB30" s="6">
        <f t="shared" si="19"/>
        <v>0</v>
      </c>
      <c r="CC30" s="6">
        <f t="shared" si="20"/>
        <v>0</v>
      </c>
      <c r="CD30" s="6" t="str">
        <f t="shared" si="21"/>
        <v/>
      </c>
      <c r="CE30" s="6"/>
      <c r="CF30" s="6">
        <f t="shared" si="22"/>
        <v>12</v>
      </c>
      <c r="CG30" s="6">
        <f t="shared" si="23"/>
        <v>0</v>
      </c>
      <c r="CH30" s="6">
        <f t="shared" si="24"/>
        <v>0</v>
      </c>
      <c r="CI30" s="6">
        <f t="shared" si="25"/>
        <v>0</v>
      </c>
      <c r="CJ30" s="6">
        <f t="shared" si="30"/>
        <v>0</v>
      </c>
      <c r="CK30" s="6">
        <f t="shared" si="26"/>
        <v>0</v>
      </c>
      <c r="CL30" s="16" t="s">
        <v>13</v>
      </c>
      <c r="CO30" s="9">
        <v>3600000</v>
      </c>
      <c r="CP30" s="9">
        <v>0.8</v>
      </c>
      <c r="CQ30" s="9">
        <v>440000</v>
      </c>
      <c r="CR30" s="23"/>
      <c r="CS30" s="4"/>
    </row>
    <row r="31" spans="1:97" ht="26.5" customHeight="1" x14ac:dyDescent="0.2">
      <c r="A31" s="43" t="s">
        <v>116</v>
      </c>
      <c r="B31" s="200"/>
      <c r="C31" s="201"/>
      <c r="D31" s="201"/>
      <c r="E31" s="201"/>
      <c r="F31" s="201"/>
      <c r="G31" s="201"/>
      <c r="H31" s="201"/>
      <c r="I31" s="186"/>
      <c r="J31" s="186"/>
      <c r="K31" s="186"/>
      <c r="L31" s="186"/>
      <c r="M31" s="186"/>
      <c r="N31" s="186"/>
      <c r="O31" s="186"/>
      <c r="P31" s="186"/>
      <c r="Q31" s="186"/>
      <c r="R31" s="186"/>
      <c r="S31" s="186"/>
      <c r="T31" s="186"/>
      <c r="U31" s="186"/>
      <c r="V31" s="186"/>
      <c r="W31" s="186"/>
      <c r="X31" s="186"/>
      <c r="Y31" s="186"/>
      <c r="Z31" s="187"/>
      <c r="AA31" s="124"/>
      <c r="AB31" s="124"/>
      <c r="AC31" s="124"/>
      <c r="AD31" s="124"/>
      <c r="AE31" s="156"/>
      <c r="AF31" s="156"/>
      <c r="AG31" s="161">
        <f t="shared" si="27"/>
        <v>0</v>
      </c>
      <c r="AH31" s="162"/>
      <c r="AI31" s="162"/>
      <c r="AJ31" s="162"/>
      <c r="AK31" s="162"/>
      <c r="AL31" s="162"/>
      <c r="AM31" s="162">
        <f t="shared" si="0"/>
        <v>0</v>
      </c>
      <c r="AN31" s="162"/>
      <c r="AO31" s="162"/>
      <c r="AP31" s="162"/>
      <c r="AQ31" s="162"/>
      <c r="AR31" s="162"/>
      <c r="AS31" s="162">
        <f t="shared" si="1"/>
        <v>0</v>
      </c>
      <c r="AT31" s="162"/>
      <c r="AU31" s="162"/>
      <c r="AV31" s="162"/>
      <c r="AW31" s="162"/>
      <c r="AX31" s="162"/>
      <c r="AY31" s="162">
        <f t="shared" si="28"/>
        <v>0</v>
      </c>
      <c r="AZ31" s="162"/>
      <c r="BA31" s="162"/>
      <c r="BB31" s="162"/>
      <c r="BC31" s="162"/>
      <c r="BD31" s="173"/>
      <c r="BE31" s="20"/>
      <c r="BF31" s="13">
        <f t="shared" si="2"/>
        <v>0</v>
      </c>
      <c r="BG31" s="13">
        <f t="shared" si="3"/>
        <v>0</v>
      </c>
      <c r="BH31" s="13">
        <f t="shared" si="29"/>
        <v>0</v>
      </c>
      <c r="BI31" s="13">
        <f t="shared" si="4"/>
        <v>0</v>
      </c>
      <c r="BJ31" s="25">
        <f t="shared" si="5"/>
        <v>0</v>
      </c>
      <c r="BK31" s="13">
        <f t="shared" si="6"/>
        <v>0</v>
      </c>
      <c r="BL31" s="13">
        <f t="shared" si="7"/>
        <v>0</v>
      </c>
      <c r="BM31" s="11">
        <f t="shared" si="8"/>
        <v>0</v>
      </c>
      <c r="BO31" s="6" t="str">
        <f t="shared" si="9"/>
        <v/>
      </c>
      <c r="BP31" s="6" t="str">
        <f t="shared" si="10"/>
        <v/>
      </c>
      <c r="BQ31" s="6" t="str">
        <f t="shared" si="11"/>
        <v/>
      </c>
      <c r="BR31" s="6" t="str">
        <f t="shared" si="12"/>
        <v/>
      </c>
      <c r="BS31" s="6">
        <f t="shared" si="13"/>
        <v>0</v>
      </c>
      <c r="BT31" s="6">
        <f t="shared" si="14"/>
        <v>0</v>
      </c>
      <c r="BU31" s="6" t="str">
        <f t="shared" si="15"/>
        <v/>
      </c>
      <c r="BV31" s="6"/>
      <c r="BW31" s="6" t="str">
        <f t="shared" si="16"/>
        <v/>
      </c>
      <c r="BX31" s="6"/>
      <c r="BY31" s="6" t="str">
        <f t="shared" si="17"/>
        <v/>
      </c>
      <c r="BZ31" s="6"/>
      <c r="CA31" s="6" t="str">
        <f t="shared" si="18"/>
        <v/>
      </c>
      <c r="CB31" s="6">
        <f t="shared" si="19"/>
        <v>0</v>
      </c>
      <c r="CC31" s="6">
        <f t="shared" si="20"/>
        <v>0</v>
      </c>
      <c r="CD31" s="6" t="str">
        <f t="shared" si="21"/>
        <v/>
      </c>
      <c r="CE31" s="6"/>
      <c r="CF31" s="6">
        <f t="shared" si="22"/>
        <v>12</v>
      </c>
      <c r="CG31" s="6">
        <f t="shared" si="23"/>
        <v>0</v>
      </c>
      <c r="CH31" s="6">
        <f t="shared" si="24"/>
        <v>0</v>
      </c>
      <c r="CI31" s="6">
        <f t="shared" si="25"/>
        <v>0</v>
      </c>
      <c r="CJ31" s="6">
        <f t="shared" si="30"/>
        <v>0</v>
      </c>
      <c r="CK31" s="6">
        <f t="shared" si="26"/>
        <v>0</v>
      </c>
      <c r="CL31" s="16" t="s">
        <v>14</v>
      </c>
      <c r="CO31" s="9">
        <v>6600000</v>
      </c>
      <c r="CP31" s="9">
        <v>0.9</v>
      </c>
      <c r="CQ31" s="9">
        <v>1100000</v>
      </c>
      <c r="CR31" s="23"/>
      <c r="CS31" s="4"/>
    </row>
    <row r="32" spans="1:97" ht="26.5" customHeight="1" x14ac:dyDescent="0.2">
      <c r="A32" s="43" t="s">
        <v>117</v>
      </c>
      <c r="B32" s="200"/>
      <c r="C32" s="201"/>
      <c r="D32" s="201"/>
      <c r="E32" s="201"/>
      <c r="F32" s="201"/>
      <c r="G32" s="201"/>
      <c r="H32" s="201"/>
      <c r="I32" s="186"/>
      <c r="J32" s="186"/>
      <c r="K32" s="186"/>
      <c r="L32" s="186"/>
      <c r="M32" s="186"/>
      <c r="N32" s="186"/>
      <c r="O32" s="186"/>
      <c r="P32" s="186"/>
      <c r="Q32" s="186"/>
      <c r="R32" s="186"/>
      <c r="S32" s="186"/>
      <c r="T32" s="186"/>
      <c r="U32" s="186"/>
      <c r="V32" s="186"/>
      <c r="W32" s="186"/>
      <c r="X32" s="186"/>
      <c r="Y32" s="186"/>
      <c r="Z32" s="187"/>
      <c r="AA32" s="124"/>
      <c r="AB32" s="124"/>
      <c r="AC32" s="124"/>
      <c r="AD32" s="124"/>
      <c r="AE32" s="156"/>
      <c r="AF32" s="156"/>
      <c r="AG32" s="161">
        <f t="shared" si="27"/>
        <v>0</v>
      </c>
      <c r="AH32" s="162"/>
      <c r="AI32" s="162"/>
      <c r="AJ32" s="162"/>
      <c r="AK32" s="162"/>
      <c r="AL32" s="162"/>
      <c r="AM32" s="162">
        <f t="shared" si="0"/>
        <v>0</v>
      </c>
      <c r="AN32" s="162"/>
      <c r="AO32" s="162"/>
      <c r="AP32" s="162"/>
      <c r="AQ32" s="162"/>
      <c r="AR32" s="162"/>
      <c r="AS32" s="162">
        <f t="shared" si="1"/>
        <v>0</v>
      </c>
      <c r="AT32" s="162"/>
      <c r="AU32" s="162"/>
      <c r="AV32" s="162"/>
      <c r="AW32" s="162"/>
      <c r="AX32" s="162"/>
      <c r="AY32" s="162">
        <f t="shared" si="28"/>
        <v>0</v>
      </c>
      <c r="AZ32" s="162"/>
      <c r="BA32" s="162"/>
      <c r="BB32" s="162"/>
      <c r="BC32" s="162"/>
      <c r="BD32" s="173"/>
      <c r="BE32" s="20"/>
      <c r="BF32" s="13">
        <f t="shared" si="2"/>
        <v>0</v>
      </c>
      <c r="BG32" s="13">
        <f t="shared" si="3"/>
        <v>0</v>
      </c>
      <c r="BH32" s="13">
        <f t="shared" si="29"/>
        <v>0</v>
      </c>
      <c r="BI32" s="13">
        <f t="shared" si="4"/>
        <v>0</v>
      </c>
      <c r="BJ32" s="25">
        <f t="shared" si="5"/>
        <v>0</v>
      </c>
      <c r="BK32" s="13">
        <f t="shared" si="6"/>
        <v>0</v>
      </c>
      <c r="BL32" s="13">
        <f t="shared" si="7"/>
        <v>0</v>
      </c>
      <c r="BM32" s="11">
        <f t="shared" si="8"/>
        <v>0</v>
      </c>
      <c r="BO32" s="6" t="str">
        <f t="shared" si="9"/>
        <v/>
      </c>
      <c r="BP32" s="6" t="str">
        <f t="shared" si="10"/>
        <v/>
      </c>
      <c r="BQ32" s="6" t="str">
        <f t="shared" si="11"/>
        <v/>
      </c>
      <c r="BR32" s="6" t="str">
        <f t="shared" si="12"/>
        <v/>
      </c>
      <c r="BS32" s="6">
        <f t="shared" si="13"/>
        <v>0</v>
      </c>
      <c r="BT32" s="6">
        <f t="shared" si="14"/>
        <v>0</v>
      </c>
      <c r="BU32" s="6" t="str">
        <f t="shared" si="15"/>
        <v/>
      </c>
      <c r="BV32" s="6"/>
      <c r="BW32" s="6" t="str">
        <f t="shared" si="16"/>
        <v/>
      </c>
      <c r="BX32" s="6"/>
      <c r="BY32" s="6" t="str">
        <f t="shared" si="17"/>
        <v/>
      </c>
      <c r="BZ32" s="6"/>
      <c r="CA32" s="6" t="str">
        <f t="shared" si="18"/>
        <v/>
      </c>
      <c r="CB32" s="6">
        <f t="shared" si="19"/>
        <v>0</v>
      </c>
      <c r="CC32" s="6">
        <f t="shared" si="20"/>
        <v>0</v>
      </c>
      <c r="CD32" s="6" t="str">
        <f t="shared" si="21"/>
        <v/>
      </c>
      <c r="CE32" s="6"/>
      <c r="CF32" s="6">
        <f t="shared" si="22"/>
        <v>12</v>
      </c>
      <c r="CG32" s="6">
        <f t="shared" si="23"/>
        <v>0</v>
      </c>
      <c r="CH32" s="6">
        <f t="shared" si="24"/>
        <v>0</v>
      </c>
      <c r="CI32" s="6">
        <f t="shared" si="25"/>
        <v>0</v>
      </c>
      <c r="CJ32" s="6">
        <f t="shared" si="30"/>
        <v>0</v>
      </c>
      <c r="CK32" s="6">
        <f t="shared" si="26"/>
        <v>0</v>
      </c>
      <c r="CL32" s="16" t="s">
        <v>15</v>
      </c>
      <c r="CO32" s="9">
        <v>8500000</v>
      </c>
      <c r="CP32" s="9"/>
      <c r="CQ32" s="9">
        <v>1950000</v>
      </c>
      <c r="CR32" s="23"/>
      <c r="CS32" s="4"/>
    </row>
    <row r="33" spans="1:100" ht="26.5" customHeight="1" thickBot="1" x14ac:dyDescent="0.25">
      <c r="A33" s="43" t="s">
        <v>118</v>
      </c>
      <c r="B33" s="196"/>
      <c r="C33" s="197"/>
      <c r="D33" s="197"/>
      <c r="E33" s="197"/>
      <c r="F33" s="197"/>
      <c r="G33" s="197"/>
      <c r="H33" s="197"/>
      <c r="I33" s="191"/>
      <c r="J33" s="191"/>
      <c r="K33" s="191"/>
      <c r="L33" s="191"/>
      <c r="M33" s="191"/>
      <c r="N33" s="191"/>
      <c r="O33" s="191"/>
      <c r="P33" s="191"/>
      <c r="Q33" s="191"/>
      <c r="R33" s="191"/>
      <c r="S33" s="191"/>
      <c r="T33" s="191"/>
      <c r="U33" s="191"/>
      <c r="V33" s="191"/>
      <c r="W33" s="191"/>
      <c r="X33" s="191"/>
      <c r="Y33" s="191"/>
      <c r="Z33" s="203"/>
      <c r="AA33" s="170"/>
      <c r="AB33" s="170"/>
      <c r="AC33" s="170"/>
      <c r="AD33" s="170"/>
      <c r="AE33" s="179"/>
      <c r="AF33" s="179"/>
      <c r="AG33" s="163">
        <f t="shared" si="27"/>
        <v>0</v>
      </c>
      <c r="AH33" s="164"/>
      <c r="AI33" s="164"/>
      <c r="AJ33" s="164"/>
      <c r="AK33" s="164"/>
      <c r="AL33" s="164"/>
      <c r="AM33" s="164">
        <f t="shared" si="0"/>
        <v>0</v>
      </c>
      <c r="AN33" s="164"/>
      <c r="AO33" s="164"/>
      <c r="AP33" s="164"/>
      <c r="AQ33" s="164"/>
      <c r="AR33" s="164"/>
      <c r="AS33" s="164">
        <f t="shared" si="1"/>
        <v>0</v>
      </c>
      <c r="AT33" s="164"/>
      <c r="AU33" s="164"/>
      <c r="AV33" s="164"/>
      <c r="AW33" s="164"/>
      <c r="AX33" s="164"/>
      <c r="AY33" s="164">
        <f t="shared" si="28"/>
        <v>0</v>
      </c>
      <c r="AZ33" s="164"/>
      <c r="BA33" s="164"/>
      <c r="BB33" s="164"/>
      <c r="BC33" s="164"/>
      <c r="BD33" s="174"/>
      <c r="BE33" s="20"/>
      <c r="BF33" s="13">
        <f t="shared" si="2"/>
        <v>0</v>
      </c>
      <c r="BG33" s="13">
        <f t="shared" si="3"/>
        <v>0</v>
      </c>
      <c r="BH33" s="13">
        <f t="shared" si="29"/>
        <v>0</v>
      </c>
      <c r="BI33" s="13">
        <f t="shared" si="4"/>
        <v>0</v>
      </c>
      <c r="BJ33" s="25">
        <f t="shared" si="5"/>
        <v>0</v>
      </c>
      <c r="BK33" s="13">
        <f t="shared" si="6"/>
        <v>0</v>
      </c>
      <c r="BL33" s="13">
        <f t="shared" si="7"/>
        <v>0</v>
      </c>
      <c r="BM33" s="11">
        <f t="shared" si="8"/>
        <v>0</v>
      </c>
      <c r="BO33" s="6" t="str">
        <f t="shared" si="9"/>
        <v/>
      </c>
      <c r="BP33" s="6" t="str">
        <f t="shared" si="10"/>
        <v/>
      </c>
      <c r="BQ33" s="6" t="str">
        <f t="shared" si="11"/>
        <v/>
      </c>
      <c r="BR33" s="6" t="str">
        <f t="shared" si="12"/>
        <v/>
      </c>
      <c r="BS33" s="6">
        <f t="shared" si="13"/>
        <v>0</v>
      </c>
      <c r="BT33" s="6">
        <f t="shared" si="14"/>
        <v>0</v>
      </c>
      <c r="BU33" s="6" t="str">
        <f t="shared" si="15"/>
        <v/>
      </c>
      <c r="BV33" s="6"/>
      <c r="BW33" s="6" t="str">
        <f t="shared" si="16"/>
        <v/>
      </c>
      <c r="BX33" s="6"/>
      <c r="BY33" s="6" t="str">
        <f t="shared" si="17"/>
        <v/>
      </c>
      <c r="BZ33" s="6"/>
      <c r="CA33" s="6" t="str">
        <f t="shared" si="18"/>
        <v/>
      </c>
      <c r="CB33" s="6">
        <f t="shared" si="19"/>
        <v>0</v>
      </c>
      <c r="CC33" s="6">
        <f t="shared" si="20"/>
        <v>0</v>
      </c>
      <c r="CD33" s="6" t="str">
        <f t="shared" si="21"/>
        <v/>
      </c>
      <c r="CE33" s="6"/>
      <c r="CF33" s="6">
        <f t="shared" si="22"/>
        <v>12</v>
      </c>
      <c r="CG33" s="6">
        <f t="shared" si="23"/>
        <v>0</v>
      </c>
      <c r="CH33" s="6">
        <f t="shared" si="24"/>
        <v>0</v>
      </c>
      <c r="CI33" s="6">
        <f t="shared" si="25"/>
        <v>0</v>
      </c>
      <c r="CJ33" s="6">
        <f t="shared" si="30"/>
        <v>0</v>
      </c>
      <c r="CK33" s="6">
        <f t="shared" si="26"/>
        <v>0</v>
      </c>
      <c r="CL33" s="16" t="s">
        <v>16</v>
      </c>
      <c r="CR33" s="23"/>
      <c r="CS33" s="4"/>
    </row>
    <row r="34" spans="1:100" ht="15" customHeight="1" x14ac:dyDescent="0.2">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35"/>
      <c r="AH34" s="27"/>
      <c r="AI34" s="27"/>
      <c r="AJ34" s="34"/>
      <c r="AK34" s="35"/>
      <c r="AL34" s="35"/>
      <c r="AM34" s="35"/>
      <c r="AN34" s="35"/>
      <c r="AO34" s="35"/>
      <c r="AP34" s="35"/>
      <c r="AQ34" s="35"/>
      <c r="AR34" s="35"/>
      <c r="AS34" s="35"/>
      <c r="AT34" s="35"/>
      <c r="AU34" s="35"/>
      <c r="AV34" s="35"/>
      <c r="AW34" s="35"/>
      <c r="AX34" s="35"/>
      <c r="AY34" s="35"/>
      <c r="AZ34" s="35"/>
      <c r="BA34" s="35"/>
      <c r="BB34" s="35"/>
      <c r="BC34" s="35"/>
      <c r="BD34" s="35"/>
      <c r="BE34" s="20"/>
      <c r="BF34" s="3"/>
      <c r="BG34" s="3"/>
      <c r="BH34" s="3"/>
      <c r="BI34" s="3"/>
      <c r="BJ34" s="3"/>
      <c r="BK34" s="3"/>
      <c r="BL34" s="3"/>
      <c r="BO34" s="4">
        <f>SUM(BO26:BP33)+SUM(BU26:BU33)+BV34</f>
        <v>0</v>
      </c>
      <c r="BQ34" s="4">
        <f>SUM(BQ26:BR33)+SUM(BW26:BW33)+BX34</f>
        <v>0</v>
      </c>
      <c r="BS34" s="4">
        <f>SUM(BS26:BT33)+SUM(BY26:BY33)+BZ34</f>
        <v>0</v>
      </c>
      <c r="BV34" s="6">
        <f>IF(SUM(BP26:BP33)&gt;0,IR_BYO,0)</f>
        <v>0</v>
      </c>
      <c r="BX34" s="6">
        <f>IF(SUM(BR26:BR33)&gt;0,SI_BYO,0)</f>
        <v>0</v>
      </c>
      <c r="BZ34" s="6">
        <f>IF(SUM(BT26:BT33)&gt;0,KG_BYO,0)</f>
        <v>0</v>
      </c>
      <c r="CA34" s="6">
        <f>SUM(CA26:CA33)+SUM(CC26:CD33)+CE34</f>
        <v>0</v>
      </c>
      <c r="CB34" s="6"/>
      <c r="CC34" s="6"/>
      <c r="CD34" s="6"/>
      <c r="CE34" s="6">
        <f>IF(SUM(BP26:BP33)&gt;0,KD_BYO,0)</f>
        <v>0</v>
      </c>
      <c r="CH34" s="4">
        <f>IF(BO34&gt;IR_GND,0,SUM(CH26:CH33))</f>
        <v>0</v>
      </c>
      <c r="CI34" s="4">
        <f>IF(BQ34&gt;SI_GND,0,SUM(CI26:CI33))</f>
        <v>0</v>
      </c>
      <c r="CJ34" s="4">
        <f>IF(BS34&gt;KG_GND,0,SUM(CJ26:CJ33))</f>
        <v>0</v>
      </c>
      <c r="CK34" s="4">
        <f>IF(CA34&gt;KD_GND,0,SUM(CK26:CK33))</f>
        <v>0</v>
      </c>
      <c r="CL34" s="16" t="s">
        <v>17</v>
      </c>
      <c r="CO34" s="8" t="s">
        <v>58</v>
      </c>
      <c r="CR34" s="23"/>
      <c r="CS34" s="4"/>
    </row>
    <row r="35" spans="1:100" ht="15" customHeight="1" x14ac:dyDescent="0.2">
      <c r="A35" s="27"/>
      <c r="C35" s="44"/>
      <c r="D35" s="44"/>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34"/>
      <c r="AK35" s="27"/>
      <c r="AL35" s="27"/>
      <c r="AM35" s="27"/>
      <c r="AN35" s="27"/>
      <c r="AO35" s="27"/>
      <c r="AP35" s="27"/>
      <c r="AQ35" s="27"/>
      <c r="AR35" s="27"/>
      <c r="AS35" s="27"/>
      <c r="AT35" s="27"/>
      <c r="AU35" s="27"/>
      <c r="AV35" s="27"/>
      <c r="AW35" s="27"/>
      <c r="AX35" s="27"/>
      <c r="AY35" s="27"/>
      <c r="AZ35" s="27"/>
      <c r="BA35" s="27"/>
      <c r="BB35" s="27"/>
      <c r="BC35" s="27"/>
      <c r="BD35" s="35"/>
      <c r="BE35" s="20"/>
      <c r="BF35" s="3"/>
      <c r="BG35" s="3"/>
      <c r="BH35" s="3"/>
      <c r="BI35" s="3"/>
      <c r="BJ35" s="3"/>
      <c r="BK35" s="3"/>
      <c r="BL35" s="3"/>
      <c r="BO35" s="4" t="s">
        <v>34</v>
      </c>
      <c r="BP35" s="4" t="s">
        <v>56</v>
      </c>
      <c r="CL35" s="16" t="s">
        <v>18</v>
      </c>
      <c r="CO35" s="9">
        <v>0</v>
      </c>
      <c r="CP35" s="9"/>
      <c r="CQ35" s="9">
        <v>600000</v>
      </c>
      <c r="CR35" s="23"/>
      <c r="CS35" s="4"/>
    </row>
    <row r="36" spans="1:100" ht="15" customHeight="1" thickBot="1" x14ac:dyDescent="0.25">
      <c r="A36" s="27"/>
      <c r="B36" s="44"/>
      <c r="C36" s="44"/>
      <c r="D36" s="44"/>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34"/>
      <c r="AK36" s="45"/>
      <c r="AL36" s="45"/>
      <c r="AM36" s="45"/>
      <c r="AN36" s="45"/>
      <c r="AO36" s="45"/>
      <c r="AP36" s="45"/>
      <c r="AQ36" s="45"/>
      <c r="AR36" s="45"/>
      <c r="AS36" s="45"/>
      <c r="AT36" s="45"/>
      <c r="AU36" s="45"/>
      <c r="AV36" s="45"/>
      <c r="AW36" s="45"/>
      <c r="AX36" s="45"/>
      <c r="AY36" s="45"/>
      <c r="AZ36" s="45"/>
      <c r="BA36" s="45"/>
      <c r="BB36" s="45"/>
      <c r="BC36" s="45"/>
      <c r="BD36" s="35"/>
      <c r="BE36" s="20"/>
      <c r="BF36" s="3"/>
      <c r="BG36" s="3"/>
      <c r="BH36" s="3"/>
      <c r="BI36" s="3"/>
      <c r="BJ36" s="3"/>
      <c r="BK36" s="3"/>
      <c r="BL36" s="3"/>
      <c r="BO36" s="6">
        <f>SUM(BI26:BI33)</f>
        <v>0</v>
      </c>
      <c r="BP36" s="6">
        <f>IF(SUM(BH26:BH33)=0,1,SUM(BH26:BH33))</f>
        <v>1</v>
      </c>
      <c r="CL36" s="16" t="s">
        <v>19</v>
      </c>
      <c r="CO36" s="9">
        <v>1300000</v>
      </c>
      <c r="CP36" s="9">
        <v>0.75</v>
      </c>
      <c r="CQ36" s="9">
        <v>275000</v>
      </c>
    </row>
    <row r="37" spans="1:100" ht="54" customHeight="1" thickBot="1" x14ac:dyDescent="0.25">
      <c r="A37" s="27"/>
      <c r="B37" s="192" t="str">
        <f>お知らせ</f>
        <v>令和8年度分の国民健康保険料（１年分）</v>
      </c>
      <c r="C37" s="192"/>
      <c r="D37" s="192"/>
      <c r="E37" s="192"/>
      <c r="F37" s="192"/>
      <c r="G37" s="192"/>
      <c r="H37" s="192"/>
      <c r="I37" s="192"/>
      <c r="J37" s="192"/>
      <c r="K37" s="192"/>
      <c r="L37" s="192"/>
      <c r="M37" s="192"/>
      <c r="N37" s="192"/>
      <c r="O37" s="192"/>
      <c r="P37" s="192"/>
      <c r="Q37" s="193"/>
      <c r="R37" s="150">
        <f>IF(KANYU="","",L49+Q49+V49+AA49)</f>
        <v>0</v>
      </c>
      <c r="S37" s="151"/>
      <c r="T37" s="151"/>
      <c r="U37" s="151"/>
      <c r="V37" s="151"/>
      <c r="W37" s="151"/>
      <c r="X37" s="152"/>
      <c r="Y37" s="47" t="s">
        <v>22</v>
      </c>
      <c r="Z37" s="1"/>
      <c r="AA37" s="27"/>
      <c r="AB37" s="27"/>
      <c r="AC37" s="27"/>
      <c r="AD37" s="27"/>
      <c r="AE37" s="27"/>
      <c r="AF37" s="27"/>
      <c r="AG37" s="27"/>
      <c r="AH37" s="27"/>
      <c r="AI37" s="27"/>
      <c r="AJ37" s="34"/>
      <c r="AK37" s="45"/>
      <c r="AL37" s="45"/>
      <c r="AM37" s="45"/>
      <c r="AN37" s="45"/>
      <c r="AO37" s="45"/>
      <c r="AP37" s="45"/>
      <c r="AQ37" s="45"/>
      <c r="AR37" s="45"/>
      <c r="AS37" s="45"/>
      <c r="AT37" s="45"/>
      <c r="AU37" s="45"/>
      <c r="AV37" s="45"/>
      <c r="AW37" s="45"/>
      <c r="AX37" s="45"/>
      <c r="AY37" s="45"/>
      <c r="AZ37" s="45"/>
      <c r="BA37" s="45"/>
      <c r="BB37" s="45"/>
      <c r="BC37" s="45"/>
      <c r="BD37" s="35"/>
      <c r="BE37" s="20"/>
      <c r="BF37" s="3"/>
      <c r="BG37" s="3"/>
      <c r="BH37" s="3"/>
      <c r="BI37" s="3"/>
      <c r="BJ37" s="3"/>
      <c r="BK37" s="3"/>
      <c r="BL37" s="3"/>
      <c r="BO37" s="4" t="s">
        <v>35</v>
      </c>
      <c r="BP37" s="4" t="s">
        <v>36</v>
      </c>
      <c r="BQ37" s="4" t="s">
        <v>40</v>
      </c>
      <c r="CL37" s="16" t="s">
        <v>20</v>
      </c>
      <c r="CO37" s="9">
        <v>4100000</v>
      </c>
      <c r="CP37" s="9">
        <v>0.85</v>
      </c>
      <c r="CQ37" s="9">
        <v>685000</v>
      </c>
    </row>
    <row r="38" spans="1:100" ht="28" customHeight="1" x14ac:dyDescent="0.2">
      <c r="A38" s="27"/>
      <c r="B38" s="28"/>
      <c r="C38" s="28"/>
      <c r="D38" s="28"/>
      <c r="E38" s="28"/>
      <c r="F38" s="28"/>
      <c r="G38" s="28"/>
      <c r="H38" s="28"/>
      <c r="I38" s="28"/>
      <c r="J38" s="28"/>
      <c r="K38" s="28"/>
      <c r="L38" s="28"/>
      <c r="M38" s="28"/>
      <c r="N38" s="28"/>
      <c r="O38" s="28"/>
      <c r="P38" s="28"/>
      <c r="Q38" s="28"/>
      <c r="R38" s="27" t="s">
        <v>122</v>
      </c>
      <c r="S38" s="27"/>
      <c r="T38" s="27"/>
      <c r="U38" s="27"/>
      <c r="V38" s="27"/>
      <c r="W38" s="27"/>
      <c r="X38" s="27"/>
      <c r="Y38" s="27"/>
      <c r="Z38" s="27"/>
      <c r="AA38" s="27"/>
      <c r="AB38" s="27"/>
      <c r="AC38" s="27"/>
      <c r="AD38" s="27"/>
      <c r="AE38" s="27"/>
      <c r="AF38" s="27"/>
      <c r="AG38" s="27"/>
      <c r="AH38" s="27"/>
      <c r="AI38" s="27"/>
      <c r="AJ38" s="34"/>
      <c r="AK38" s="45"/>
      <c r="AL38" s="45"/>
      <c r="AM38" s="45"/>
      <c r="AN38" s="45"/>
      <c r="AO38" s="45"/>
      <c r="AP38" s="45"/>
      <c r="AQ38" s="45"/>
      <c r="AR38" s="45"/>
      <c r="AS38" s="45"/>
      <c r="AT38" s="45"/>
      <c r="AU38" s="45"/>
      <c r="AV38" s="45"/>
      <c r="AW38" s="45"/>
      <c r="AX38" s="45"/>
      <c r="AY38" s="45"/>
      <c r="AZ38" s="45"/>
      <c r="BA38" s="45"/>
      <c r="BB38" s="45"/>
      <c r="BC38" s="45"/>
      <c r="BD38" s="35"/>
      <c r="BE38" s="20"/>
      <c r="BF38" s="3"/>
      <c r="BG38" s="3"/>
      <c r="BH38" s="3"/>
      <c r="BI38" s="3"/>
      <c r="BJ38" s="3"/>
      <c r="BK38" s="3"/>
      <c r="BL38" s="3"/>
      <c r="BN38" s="2" t="s">
        <v>65</v>
      </c>
      <c r="BO38" s="6">
        <f>IF(SUM(BP26:BP33)&gt;0,430000+(100000*(BP36-1)),0)</f>
        <v>0</v>
      </c>
      <c r="BP38" s="6" t="b">
        <f>IF(SUM(BP26:BP33)&gt;0,BO36*310000+430000+(100000*(BP36-1)))</f>
        <v>0</v>
      </c>
      <c r="BQ38" s="6" t="b">
        <f>IF(SUM(BP26:BP33)&gt;0,BO36*570000+430000+(100000*(BP36-1)))</f>
        <v>0</v>
      </c>
      <c r="CL38" s="17" t="s">
        <v>21</v>
      </c>
      <c r="CO38" s="9">
        <v>7700000</v>
      </c>
      <c r="CP38" s="9">
        <v>0.95</v>
      </c>
      <c r="CQ38" s="9">
        <v>1455000</v>
      </c>
    </row>
    <row r="39" spans="1:100" ht="30" hidden="1" customHeight="1" thickBot="1" x14ac:dyDescent="0.25">
      <c r="A39" s="27"/>
      <c r="B39" s="194" t="s">
        <v>41</v>
      </c>
      <c r="C39" s="194"/>
      <c r="D39" s="194"/>
      <c r="E39" s="194"/>
      <c r="F39" s="194"/>
      <c r="G39" s="194"/>
      <c r="H39" s="194"/>
      <c r="I39" s="194"/>
      <c r="J39" s="194"/>
      <c r="K39" s="194"/>
      <c r="L39" s="194"/>
      <c r="M39" s="194"/>
      <c r="N39" s="194"/>
      <c r="O39" s="194"/>
      <c r="P39" s="194"/>
      <c r="Q39" s="195"/>
      <c r="R39" s="188"/>
      <c r="S39" s="189"/>
      <c r="T39" s="189"/>
      <c r="U39" s="189"/>
      <c r="V39" s="189"/>
      <c r="W39" s="190"/>
      <c r="X39" s="27"/>
      <c r="Y39" s="27"/>
      <c r="Z39" s="27"/>
      <c r="AA39" s="27"/>
      <c r="AB39" s="27"/>
      <c r="AC39" s="27"/>
      <c r="AD39" s="27"/>
      <c r="AE39" s="27"/>
      <c r="AF39" s="27"/>
      <c r="AG39" s="27"/>
      <c r="AH39" s="27"/>
      <c r="AI39" s="27"/>
      <c r="AJ39" s="34"/>
      <c r="AK39" s="45"/>
      <c r="AL39" s="45"/>
      <c r="AM39" s="45"/>
      <c r="AN39" s="45"/>
      <c r="AO39" s="45"/>
      <c r="AP39" s="45"/>
      <c r="AQ39" s="45"/>
      <c r="AR39" s="45"/>
      <c r="AS39" s="45"/>
      <c r="AT39" s="45"/>
      <c r="AU39" s="45"/>
      <c r="AV39" s="45"/>
      <c r="AW39" s="45"/>
      <c r="AX39" s="45"/>
      <c r="AY39" s="45"/>
      <c r="AZ39" s="45"/>
      <c r="BA39" s="45"/>
      <c r="BB39" s="45"/>
      <c r="BC39" s="45"/>
      <c r="BD39" s="35"/>
      <c r="BE39" s="20"/>
      <c r="BF39" s="3"/>
      <c r="BG39" s="3"/>
      <c r="BH39" s="3"/>
      <c r="BI39" s="3"/>
      <c r="BJ39" s="3"/>
      <c r="BK39" s="3"/>
      <c r="BL39" s="3"/>
      <c r="BN39" s="2" t="s">
        <v>66</v>
      </c>
      <c r="BO39" s="6" t="str">
        <f>IF(BO36&gt;0,IF(BO40&lt;=BO38,"７割",IF(BO40&lt;=BP38,"５割",IF(BO40&lt;=BQ38,"２割",""))),"")</f>
        <v/>
      </c>
      <c r="BS39" s="61" t="str">
        <f>IF(KGN&lt;&gt;"",KGN&amp;"軽減","")</f>
        <v/>
      </c>
      <c r="BT39" s="39" t="s">
        <v>123</v>
      </c>
      <c r="CO39" s="9">
        <v>10000000</v>
      </c>
      <c r="CP39" s="9"/>
      <c r="CQ39" s="9">
        <v>1955000</v>
      </c>
      <c r="CT39" s="57" t="s">
        <v>75</v>
      </c>
      <c r="CV39" s="57" t="s">
        <v>80</v>
      </c>
    </row>
    <row r="40" spans="1:100" ht="18" customHeight="1" x14ac:dyDescent="0.2">
      <c r="A40" s="27"/>
      <c r="B40" s="27"/>
      <c r="C40" s="27"/>
      <c r="D40" s="27"/>
      <c r="E40" s="27"/>
      <c r="F40" s="27"/>
      <c r="G40" s="27"/>
      <c r="H40" s="27"/>
      <c r="I40" s="27"/>
      <c r="J40" s="27"/>
      <c r="K40" s="27"/>
      <c r="L40" s="27"/>
      <c r="M40" s="27"/>
      <c r="N40" s="27"/>
      <c r="O40" s="27"/>
      <c r="P40" s="27"/>
      <c r="Q40" s="27"/>
      <c r="R40" s="27" t="s">
        <v>121</v>
      </c>
      <c r="S40" s="27"/>
      <c r="T40" s="27"/>
      <c r="U40" s="27"/>
      <c r="V40" s="27"/>
      <c r="W40" s="27"/>
      <c r="X40" s="27"/>
      <c r="Y40" s="27"/>
      <c r="Z40" s="27"/>
      <c r="AA40" s="27"/>
      <c r="AB40" s="27"/>
      <c r="AC40" s="27"/>
      <c r="AD40" s="27"/>
      <c r="AE40" s="27"/>
      <c r="AF40" s="27"/>
      <c r="AG40" s="27"/>
      <c r="AH40" s="27"/>
      <c r="AI40" s="27"/>
      <c r="AJ40" s="34"/>
      <c r="AK40" s="35"/>
      <c r="AL40" s="35"/>
      <c r="AM40" s="35"/>
      <c r="AN40" s="35"/>
      <c r="AO40" s="35"/>
      <c r="AP40" s="35"/>
      <c r="AQ40" s="35"/>
      <c r="AR40" s="35"/>
      <c r="AS40" s="35"/>
      <c r="AT40" s="35"/>
      <c r="AU40" s="35"/>
      <c r="AV40" s="35"/>
      <c r="AW40" s="35"/>
      <c r="AX40" s="35"/>
      <c r="AY40" s="35"/>
      <c r="AZ40" s="35"/>
      <c r="BA40" s="35"/>
      <c r="BB40" s="35"/>
      <c r="BC40" s="35"/>
      <c r="BD40" s="35"/>
      <c r="BE40" s="20"/>
      <c r="BF40" s="3"/>
      <c r="BG40" s="3"/>
      <c r="BH40" s="3"/>
      <c r="BI40" s="3"/>
      <c r="BJ40" s="3"/>
      <c r="BK40" s="3"/>
      <c r="BL40" s="3"/>
      <c r="BN40" s="12" t="s">
        <v>67</v>
      </c>
      <c r="BO40" s="18">
        <f>SUM(BM26:BM33)</f>
        <v>0</v>
      </c>
      <c r="BP40" s="7"/>
      <c r="CO40" s="9">
        <v>0</v>
      </c>
      <c r="CP40" s="9"/>
      <c r="CQ40" s="9">
        <v>1100000</v>
      </c>
    </row>
    <row r="41" spans="1:100" ht="27" customHeight="1" thickBot="1" x14ac:dyDescent="0.25">
      <c r="A41" s="27"/>
      <c r="B41" s="27" t="s">
        <v>120</v>
      </c>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34"/>
      <c r="AK41" s="35"/>
      <c r="AL41" s="35"/>
      <c r="AM41" s="35"/>
      <c r="AN41" s="35"/>
      <c r="AO41" s="35"/>
      <c r="AP41" s="35"/>
      <c r="AQ41" s="35"/>
      <c r="AR41" s="35"/>
      <c r="AS41" s="35"/>
      <c r="AT41" s="35"/>
      <c r="AU41" s="35"/>
      <c r="AV41" s="35"/>
      <c r="AW41" s="35"/>
      <c r="AX41" s="35"/>
      <c r="AY41" s="35"/>
      <c r="AZ41" s="35"/>
      <c r="BA41" s="35"/>
      <c r="BB41" s="35"/>
      <c r="BC41" s="35"/>
      <c r="BD41" s="35"/>
      <c r="BE41" s="20"/>
      <c r="BF41" s="3"/>
      <c r="BG41" s="3"/>
      <c r="BH41" s="3"/>
      <c r="BI41" s="3"/>
      <c r="BJ41" s="3"/>
      <c r="BK41" s="3"/>
      <c r="BL41" s="3"/>
      <c r="BN41" s="2" t="s">
        <v>66</v>
      </c>
      <c r="BO41" s="4">
        <f>IF(BO39="",1,VLOOKUP(BO39,$BO$42:$BP$45,2,FALSE))</f>
        <v>1</v>
      </c>
      <c r="CO41" s="9">
        <v>3300000</v>
      </c>
      <c r="CP41" s="9">
        <v>0.75</v>
      </c>
      <c r="CQ41" s="9">
        <v>275000</v>
      </c>
      <c r="CT41" s="58" t="s">
        <v>42</v>
      </c>
      <c r="CU41" s="58" t="s">
        <v>43</v>
      </c>
      <c r="CV41" s="59">
        <v>6.9000000000000006E-2</v>
      </c>
    </row>
    <row r="42" spans="1:100" ht="25.5" customHeight="1" thickBot="1" x14ac:dyDescent="0.25">
      <c r="A42" s="27"/>
      <c r="B42" s="198" t="s">
        <v>23</v>
      </c>
      <c r="C42" s="157"/>
      <c r="D42" s="157"/>
      <c r="E42" s="157"/>
      <c r="F42" s="157"/>
      <c r="G42" s="157"/>
      <c r="H42" s="157"/>
      <c r="I42" s="157"/>
      <c r="J42" s="157"/>
      <c r="K42" s="199"/>
      <c r="L42" s="202" t="s">
        <v>24</v>
      </c>
      <c r="M42" s="157"/>
      <c r="N42" s="157"/>
      <c r="O42" s="157"/>
      <c r="P42" s="157"/>
      <c r="Q42" s="157" t="s">
        <v>25</v>
      </c>
      <c r="R42" s="157"/>
      <c r="S42" s="157"/>
      <c r="T42" s="157"/>
      <c r="U42" s="157"/>
      <c r="V42" s="157" t="s">
        <v>26</v>
      </c>
      <c r="W42" s="157"/>
      <c r="X42" s="157"/>
      <c r="Y42" s="157"/>
      <c r="Z42" s="157"/>
      <c r="AA42" s="157" t="s">
        <v>87</v>
      </c>
      <c r="AB42" s="157"/>
      <c r="AC42" s="157"/>
      <c r="AD42" s="157"/>
      <c r="AE42" s="157"/>
      <c r="AF42" s="157"/>
      <c r="AG42" s="157"/>
      <c r="AH42" s="157"/>
      <c r="AI42" s="157"/>
      <c r="AJ42" s="157"/>
      <c r="AK42" s="158"/>
      <c r="AL42" s="34"/>
      <c r="AM42" s="34"/>
      <c r="AN42" s="34"/>
      <c r="AO42" s="34"/>
      <c r="AP42" s="34"/>
      <c r="AQ42" s="34"/>
      <c r="AR42" s="34"/>
      <c r="AS42" s="34"/>
      <c r="AT42" s="34"/>
      <c r="AU42" s="34"/>
      <c r="AV42" s="34"/>
      <c r="AW42" s="34"/>
      <c r="AX42" s="34"/>
      <c r="AY42" s="34"/>
      <c r="AZ42" s="34"/>
      <c r="BA42" s="34"/>
      <c r="BB42" s="34"/>
      <c r="BC42" s="34"/>
      <c r="BD42" s="34"/>
      <c r="BE42" s="20"/>
      <c r="BF42" s="3"/>
      <c r="BG42" s="3"/>
      <c r="BH42" s="3"/>
      <c r="BI42" s="3"/>
      <c r="BJ42" s="3"/>
      <c r="BK42" s="3"/>
      <c r="BL42" s="3"/>
      <c r="BO42" s="4" t="s">
        <v>37</v>
      </c>
      <c r="BP42" s="4">
        <v>0.3</v>
      </c>
      <c r="CO42" s="9">
        <v>4100000</v>
      </c>
      <c r="CP42" s="9">
        <v>0.85</v>
      </c>
      <c r="CQ42" s="9">
        <v>685000</v>
      </c>
      <c r="CT42" s="58"/>
      <c r="CU42" s="58" t="s">
        <v>46</v>
      </c>
      <c r="CV42" s="59">
        <v>26000</v>
      </c>
    </row>
    <row r="43" spans="1:100" ht="25" customHeight="1" x14ac:dyDescent="0.2">
      <c r="A43" s="27"/>
      <c r="B43" s="181" t="s">
        <v>27</v>
      </c>
      <c r="C43" s="182"/>
      <c r="D43" s="182"/>
      <c r="E43" s="182"/>
      <c r="F43" s="182"/>
      <c r="G43" s="182"/>
      <c r="H43" s="182"/>
      <c r="I43" s="182"/>
      <c r="J43" s="182"/>
      <c r="K43" s="183"/>
      <c r="L43" s="184">
        <f>IF(KANYU="","",SUM(BO26:BO33))</f>
        <v>0</v>
      </c>
      <c r="M43" s="184"/>
      <c r="N43" s="184"/>
      <c r="O43" s="184"/>
      <c r="P43" s="78" t="s">
        <v>22</v>
      </c>
      <c r="Q43" s="184">
        <f>IF(KANYU="","",SUM(BQ26:BQ33))</f>
        <v>0</v>
      </c>
      <c r="R43" s="184"/>
      <c r="S43" s="184"/>
      <c r="T43" s="184"/>
      <c r="U43" s="79" t="s">
        <v>22</v>
      </c>
      <c r="V43" s="185">
        <f>IF(KANYU="","",SUM(BS26:BS33))</f>
        <v>0</v>
      </c>
      <c r="W43" s="184"/>
      <c r="X43" s="184"/>
      <c r="Y43" s="184"/>
      <c r="Z43" s="80" t="s">
        <v>22</v>
      </c>
      <c r="AA43" s="159">
        <f>IF(KANYU="","",SUM(CA26:CA33))</f>
        <v>0</v>
      </c>
      <c r="AB43" s="160"/>
      <c r="AC43" s="160"/>
      <c r="AD43" s="160"/>
      <c r="AE43" s="160"/>
      <c r="AF43" s="160"/>
      <c r="AG43" s="160"/>
      <c r="AH43" s="160"/>
      <c r="AI43" s="160"/>
      <c r="AJ43" s="160"/>
      <c r="AK43" s="81" t="s">
        <v>22</v>
      </c>
      <c r="AL43" s="34"/>
      <c r="AM43" s="34"/>
      <c r="AN43" s="34"/>
      <c r="AO43" s="34"/>
      <c r="AP43" s="34"/>
      <c r="AQ43" s="34"/>
      <c r="AR43" s="34"/>
      <c r="AS43" s="34"/>
      <c r="AT43" s="34"/>
      <c r="AU43" s="34"/>
      <c r="AV43" s="34"/>
      <c r="AW43" s="34"/>
      <c r="AX43" s="34"/>
      <c r="AY43" s="34"/>
      <c r="AZ43" s="34"/>
      <c r="BA43" s="34"/>
      <c r="BB43" s="34"/>
      <c r="BC43" s="34"/>
      <c r="BD43" s="34"/>
      <c r="BE43" s="20"/>
      <c r="BF43" s="3"/>
      <c r="BG43" s="3"/>
      <c r="BH43" s="3"/>
      <c r="BI43" s="3"/>
      <c r="BJ43" s="3"/>
      <c r="BK43" s="3"/>
      <c r="BL43" s="3"/>
      <c r="BO43" s="4" t="s">
        <v>38</v>
      </c>
      <c r="BP43" s="4">
        <v>0.5</v>
      </c>
      <c r="CO43" s="9">
        <v>7700000</v>
      </c>
      <c r="CP43" s="9">
        <v>0.95</v>
      </c>
      <c r="CQ43" s="9">
        <v>1455000</v>
      </c>
      <c r="CT43" s="58"/>
      <c r="CU43" s="58" t="s">
        <v>47</v>
      </c>
      <c r="CV43" s="59">
        <v>0</v>
      </c>
    </row>
    <row r="44" spans="1:100" ht="25" customHeight="1" x14ac:dyDescent="0.2">
      <c r="A44" s="27"/>
      <c r="B44" s="135" t="s">
        <v>49</v>
      </c>
      <c r="C44" s="136"/>
      <c r="D44" s="136"/>
      <c r="E44" s="136"/>
      <c r="F44" s="136"/>
      <c r="G44" s="136"/>
      <c r="H44" s="136"/>
      <c r="I44" s="136"/>
      <c r="J44" s="136"/>
      <c r="K44" s="137"/>
      <c r="L44" s="141">
        <f>IF(KANYU="","",SUM(BP26:BP33)*BO41)</f>
        <v>0</v>
      </c>
      <c r="M44" s="141"/>
      <c r="N44" s="141"/>
      <c r="O44" s="141"/>
      <c r="P44" s="66" t="s">
        <v>22</v>
      </c>
      <c r="Q44" s="141">
        <f>IF(KANYU="","",SUM(BR26:BR33)*BO41)</f>
        <v>0</v>
      </c>
      <c r="R44" s="141"/>
      <c r="S44" s="141"/>
      <c r="T44" s="141"/>
      <c r="U44" s="67" t="s">
        <v>22</v>
      </c>
      <c r="V44" s="142">
        <f>IF(KANYU="","",SUM(BT26:BT33)*BO41)</f>
        <v>0</v>
      </c>
      <c r="W44" s="141"/>
      <c r="X44" s="141"/>
      <c r="Y44" s="141"/>
      <c r="Z44" s="68" t="s">
        <v>22</v>
      </c>
      <c r="AA44" s="125">
        <f>IF(KANYU="","",SUM(CC26:CC33)*BO41)</f>
        <v>0</v>
      </c>
      <c r="AB44" s="126"/>
      <c r="AC44" s="126"/>
      <c r="AD44" s="126"/>
      <c r="AE44" s="126"/>
      <c r="AF44" s="126"/>
      <c r="AG44" s="126"/>
      <c r="AH44" s="126"/>
      <c r="AI44" s="126"/>
      <c r="AJ44" s="126"/>
      <c r="AK44" s="69" t="s">
        <v>22</v>
      </c>
      <c r="AL44" s="34"/>
      <c r="AM44" s="34"/>
      <c r="AN44" s="34"/>
      <c r="AO44" s="34"/>
      <c r="AP44" s="34"/>
      <c r="AQ44" s="34"/>
      <c r="AR44" s="34"/>
      <c r="AS44" s="34"/>
      <c r="AT44" s="34"/>
      <c r="AU44" s="34"/>
      <c r="AV44" s="34"/>
      <c r="AW44" s="34"/>
      <c r="AX44" s="34"/>
      <c r="AY44" s="34"/>
      <c r="AZ44" s="34"/>
      <c r="BA44" s="34"/>
      <c r="BB44" s="34"/>
      <c r="BC44" s="34"/>
      <c r="BD44" s="34"/>
      <c r="BH44" s="3"/>
      <c r="BI44" s="3"/>
      <c r="BJ44" s="3"/>
      <c r="BK44" s="3"/>
      <c r="BL44" s="3"/>
      <c r="BO44" s="4" t="s">
        <v>39</v>
      </c>
      <c r="BP44" s="4">
        <v>0.8</v>
      </c>
      <c r="CO44" s="9">
        <v>10000000</v>
      </c>
      <c r="CP44" s="9"/>
      <c r="CQ44" s="9">
        <v>1955000</v>
      </c>
      <c r="CT44" s="58"/>
      <c r="CU44" s="58" t="s">
        <v>48</v>
      </c>
      <c r="CV44" s="59">
        <v>20500</v>
      </c>
    </row>
    <row r="45" spans="1:100" ht="25" customHeight="1" x14ac:dyDescent="0.2">
      <c r="A45" s="27"/>
      <c r="B45" s="165" t="s">
        <v>89</v>
      </c>
      <c r="C45" s="166"/>
      <c r="D45" s="166"/>
      <c r="E45" s="166"/>
      <c r="F45" s="166"/>
      <c r="G45" s="166"/>
      <c r="H45" s="166"/>
      <c r="I45" s="166"/>
      <c r="J45" s="166"/>
      <c r="K45" s="167"/>
      <c r="L45" s="168">
        <f>IF(KANYU="","",BV34*BO41)</f>
        <v>0</v>
      </c>
      <c r="M45" s="168"/>
      <c r="N45" s="168"/>
      <c r="O45" s="168"/>
      <c r="P45" s="70" t="s">
        <v>22</v>
      </c>
      <c r="Q45" s="168">
        <f>IF(KANYU="","",BX34*BO41)</f>
        <v>0</v>
      </c>
      <c r="R45" s="168"/>
      <c r="S45" s="168"/>
      <c r="T45" s="168"/>
      <c r="U45" s="71" t="s">
        <v>22</v>
      </c>
      <c r="V45" s="169">
        <f>IF(KANYU="","",BZ34*BO41)</f>
        <v>0</v>
      </c>
      <c r="W45" s="168"/>
      <c r="X45" s="168"/>
      <c r="Y45" s="168"/>
      <c r="Z45" s="72" t="s">
        <v>22</v>
      </c>
      <c r="AA45" s="171">
        <f>IF(KANYU="","",CE34*BO41)</f>
        <v>0</v>
      </c>
      <c r="AB45" s="172"/>
      <c r="AC45" s="172"/>
      <c r="AD45" s="172"/>
      <c r="AE45" s="172"/>
      <c r="AF45" s="172"/>
      <c r="AG45" s="172"/>
      <c r="AH45" s="172"/>
      <c r="AI45" s="172"/>
      <c r="AJ45" s="172"/>
      <c r="AK45" s="73" t="s">
        <v>22</v>
      </c>
      <c r="AL45" s="34"/>
      <c r="AM45" s="34"/>
      <c r="AN45" s="34"/>
      <c r="AO45" s="34"/>
      <c r="AP45" s="34"/>
      <c r="AQ45" s="34"/>
      <c r="AR45" s="34"/>
      <c r="AS45" s="34"/>
      <c r="AT45" s="34"/>
      <c r="AU45" s="34"/>
      <c r="AV45" s="34"/>
      <c r="AW45" s="34"/>
      <c r="AX45" s="34"/>
      <c r="AY45" s="34"/>
      <c r="AZ45" s="34"/>
      <c r="BA45" s="34"/>
      <c r="BB45" s="34"/>
      <c r="BC45" s="34"/>
      <c r="BD45" s="34"/>
      <c r="BH45" s="3"/>
      <c r="BI45" s="3"/>
      <c r="BJ45" s="3"/>
      <c r="BK45" s="3"/>
      <c r="BL45" s="3"/>
      <c r="CO45" s="4"/>
      <c r="CP45" s="4"/>
      <c r="CQ45" s="4"/>
      <c r="CT45" s="58"/>
      <c r="CU45" s="58" t="s">
        <v>77</v>
      </c>
      <c r="CV45" s="60">
        <v>670000</v>
      </c>
    </row>
    <row r="46" spans="1:100" ht="25" customHeight="1" x14ac:dyDescent="0.2">
      <c r="A46" s="27"/>
      <c r="B46" s="153" t="s">
        <v>107</v>
      </c>
      <c r="C46" s="154"/>
      <c r="D46" s="154"/>
      <c r="E46" s="154"/>
      <c r="F46" s="154"/>
      <c r="G46" s="154"/>
      <c r="H46" s="154"/>
      <c r="I46" s="154"/>
      <c r="J46" s="154"/>
      <c r="K46" s="155"/>
      <c r="L46" s="141">
        <f>IF(KANYU="","",TRUNC(L43+L44+L45,0))</f>
        <v>0</v>
      </c>
      <c r="M46" s="141"/>
      <c r="N46" s="141"/>
      <c r="O46" s="141"/>
      <c r="P46" s="66" t="s">
        <v>22</v>
      </c>
      <c r="Q46" s="141">
        <f>IF(KANYU="","",TRUNC(Q43+Q44+Q45,0))</f>
        <v>0</v>
      </c>
      <c r="R46" s="141"/>
      <c r="S46" s="141"/>
      <c r="T46" s="141"/>
      <c r="U46" s="67" t="s">
        <v>22</v>
      </c>
      <c r="V46" s="142">
        <f>IF(KANYU="","",TRUNC(V43+V44+V45,0))</f>
        <v>0</v>
      </c>
      <c r="W46" s="141"/>
      <c r="X46" s="141"/>
      <c r="Y46" s="141"/>
      <c r="Z46" s="68" t="s">
        <v>22</v>
      </c>
      <c r="AA46" s="125">
        <f>IF(KANYU="","",TRUNC(AA43+AA44+AA45,0))</f>
        <v>0</v>
      </c>
      <c r="AB46" s="126"/>
      <c r="AC46" s="126"/>
      <c r="AD46" s="126"/>
      <c r="AE46" s="126"/>
      <c r="AF46" s="126"/>
      <c r="AG46" s="126"/>
      <c r="AH46" s="126"/>
      <c r="AI46" s="126"/>
      <c r="AJ46" s="126"/>
      <c r="AK46" s="69" t="s">
        <v>22</v>
      </c>
      <c r="AL46" s="34"/>
      <c r="AM46" s="34"/>
      <c r="AN46" s="34"/>
      <c r="AO46" s="34"/>
      <c r="AP46" s="34"/>
      <c r="AQ46" s="34"/>
      <c r="AR46" s="34"/>
      <c r="AS46" s="34"/>
      <c r="AT46" s="34"/>
      <c r="AU46" s="34"/>
      <c r="AV46" s="34"/>
      <c r="AW46" s="34"/>
      <c r="AX46" s="34"/>
      <c r="AY46" s="34"/>
      <c r="AZ46" s="34"/>
      <c r="BA46" s="34"/>
      <c r="BB46" s="34"/>
      <c r="BC46" s="34"/>
      <c r="BD46" s="34"/>
      <c r="BN46" s="3" t="s">
        <v>74</v>
      </c>
      <c r="BO46" s="4">
        <f>IF(BO34&gt;IR_GND,1,0)</f>
        <v>0</v>
      </c>
      <c r="BP46" s="4">
        <f>IF(BQ34&gt;SI_GND,1,0)</f>
        <v>0</v>
      </c>
      <c r="BQ46" s="4">
        <f>IF(BS34&gt;KG_GND,1,0)</f>
        <v>0</v>
      </c>
      <c r="CO46" s="8" t="s">
        <v>59</v>
      </c>
      <c r="CP46" s="4"/>
      <c r="CQ46" s="4"/>
      <c r="CT46" s="58" t="s">
        <v>44</v>
      </c>
      <c r="CU46" s="58" t="s">
        <v>43</v>
      </c>
      <c r="CV46" s="59">
        <v>2.5999999999999999E-2</v>
      </c>
    </row>
    <row r="47" spans="1:100" ht="25" customHeight="1" x14ac:dyDescent="0.2">
      <c r="A47" s="27"/>
      <c r="B47" s="165" t="s">
        <v>90</v>
      </c>
      <c r="C47" s="166"/>
      <c r="D47" s="166"/>
      <c r="E47" s="166"/>
      <c r="F47" s="166"/>
      <c r="G47" s="166"/>
      <c r="H47" s="166"/>
      <c r="I47" s="166"/>
      <c r="J47" s="166"/>
      <c r="K47" s="167"/>
      <c r="L47" s="168">
        <f>IF(KANYU="","",IF(L46&gt;IR_GND,L46-IR_GND,0))</f>
        <v>0</v>
      </c>
      <c r="M47" s="168"/>
      <c r="N47" s="168"/>
      <c r="O47" s="168"/>
      <c r="P47" s="70" t="s">
        <v>22</v>
      </c>
      <c r="Q47" s="168">
        <f>IF(KANYU="","",IF(Q46&gt;SI_GND,Q46-SI_GND,0))</f>
        <v>0</v>
      </c>
      <c r="R47" s="168"/>
      <c r="S47" s="168"/>
      <c r="T47" s="168"/>
      <c r="U47" s="71" t="s">
        <v>22</v>
      </c>
      <c r="V47" s="169">
        <f>IF(KANYU="","",IF(V46&gt;KG_GND,V46-KG_GND,0))</f>
        <v>0</v>
      </c>
      <c r="W47" s="168"/>
      <c r="X47" s="168"/>
      <c r="Y47" s="168"/>
      <c r="Z47" s="72" t="s">
        <v>22</v>
      </c>
      <c r="AA47" s="171">
        <f>IF(KANYU="","",IF(AA46&gt;KD_GND,AA46-KD_GND,0))</f>
        <v>0</v>
      </c>
      <c r="AB47" s="172"/>
      <c r="AC47" s="172"/>
      <c r="AD47" s="172"/>
      <c r="AE47" s="172"/>
      <c r="AF47" s="172"/>
      <c r="AG47" s="172"/>
      <c r="AH47" s="172"/>
      <c r="AI47" s="172"/>
      <c r="AJ47" s="172"/>
      <c r="AK47" s="73" t="s">
        <v>22</v>
      </c>
      <c r="AL47" s="34"/>
      <c r="AM47" s="34"/>
      <c r="AN47" s="34"/>
      <c r="AO47" s="34"/>
      <c r="AP47" s="34"/>
      <c r="AQ47" s="34"/>
      <c r="AR47" s="34"/>
      <c r="AS47" s="34"/>
      <c r="AT47" s="34"/>
      <c r="AU47" s="34"/>
      <c r="AV47" s="34"/>
      <c r="AW47" s="34"/>
      <c r="AX47" s="34"/>
      <c r="AY47" s="34"/>
      <c r="AZ47" s="34"/>
      <c r="BA47" s="34"/>
      <c r="BB47" s="34"/>
      <c r="BC47" s="34"/>
      <c r="BD47" s="34"/>
      <c r="CO47" s="9">
        <v>0</v>
      </c>
      <c r="CP47" s="9"/>
      <c r="CQ47" s="9">
        <v>430000</v>
      </c>
      <c r="CT47" s="58"/>
      <c r="CU47" s="58" t="s">
        <v>46</v>
      </c>
      <c r="CV47" s="59">
        <v>10000</v>
      </c>
    </row>
    <row r="48" spans="1:100" ht="25" customHeight="1" thickBot="1" x14ac:dyDescent="0.25">
      <c r="A48" s="27"/>
      <c r="B48" s="135" t="s">
        <v>103</v>
      </c>
      <c r="C48" s="136"/>
      <c r="D48" s="136"/>
      <c r="E48" s="136"/>
      <c r="F48" s="136"/>
      <c r="G48" s="136"/>
      <c r="H48" s="136"/>
      <c r="I48" s="136"/>
      <c r="J48" s="136"/>
      <c r="K48" s="137"/>
      <c r="L48" s="141">
        <f>IF(KANYU="","",L46-L47)</f>
        <v>0</v>
      </c>
      <c r="M48" s="141"/>
      <c r="N48" s="141"/>
      <c r="O48" s="141"/>
      <c r="P48" s="66" t="s">
        <v>22</v>
      </c>
      <c r="Q48" s="141">
        <f>IF(KANYU="","",Q46-Q47)</f>
        <v>0</v>
      </c>
      <c r="R48" s="141"/>
      <c r="S48" s="141"/>
      <c r="T48" s="141"/>
      <c r="U48" s="67" t="s">
        <v>22</v>
      </c>
      <c r="V48" s="142">
        <f>IF(KANYU="","",V46-V47)</f>
        <v>0</v>
      </c>
      <c r="W48" s="141"/>
      <c r="X48" s="141"/>
      <c r="Y48" s="141"/>
      <c r="Z48" s="68" t="s">
        <v>22</v>
      </c>
      <c r="AA48" s="125">
        <f>IF(KANYU="","",AA46-AA47)</f>
        <v>0</v>
      </c>
      <c r="AB48" s="126"/>
      <c r="AC48" s="126"/>
      <c r="AD48" s="126"/>
      <c r="AE48" s="126"/>
      <c r="AF48" s="126"/>
      <c r="AG48" s="126"/>
      <c r="AH48" s="126"/>
      <c r="AI48" s="126"/>
      <c r="AJ48" s="126"/>
      <c r="AK48" s="69" t="s">
        <v>22</v>
      </c>
      <c r="AL48" s="34"/>
      <c r="AM48" s="34"/>
      <c r="AN48" s="34"/>
      <c r="AO48" s="34"/>
      <c r="AP48" s="34"/>
      <c r="AQ48" s="34"/>
      <c r="AR48" s="34"/>
      <c r="AS48" s="34"/>
      <c r="AT48" s="34"/>
      <c r="AU48" s="34"/>
      <c r="AV48" s="34"/>
      <c r="AW48" s="34"/>
      <c r="AX48" s="34"/>
      <c r="AY48" s="34"/>
      <c r="AZ48" s="34"/>
      <c r="BA48" s="34"/>
      <c r="BB48" s="34"/>
      <c r="BC48" s="34"/>
      <c r="BD48" s="34"/>
      <c r="BN48" s="19" t="str">
        <f>"賦課限度額は、医療分："&amp;IR_GND/10000&amp;"万円 支援分："&amp;SI_GND/10000&amp;"万円 介護分："&amp;KG_GND/10000&amp;"万円 子ども分："&amp;KD_GND/10000&amp;"万円 です。"</f>
        <v>賦課限度額は、医療分：67万円 支援分：26万円 介護分：17万円 子ども分：3万円 です。</v>
      </c>
      <c r="CO48" s="9">
        <v>24000001</v>
      </c>
      <c r="CP48" s="9"/>
      <c r="CQ48" s="9">
        <v>290000</v>
      </c>
      <c r="CT48" s="58"/>
      <c r="CU48" s="58" t="s">
        <v>47</v>
      </c>
      <c r="CV48" s="59">
        <v>0</v>
      </c>
    </row>
    <row r="49" spans="1:100" ht="25" customHeight="1" thickBot="1" x14ac:dyDescent="0.25">
      <c r="A49" s="27"/>
      <c r="B49" s="91" t="s">
        <v>125</v>
      </c>
      <c r="C49" s="92"/>
      <c r="D49" s="92"/>
      <c r="E49" s="92"/>
      <c r="F49" s="92"/>
      <c r="G49" s="92"/>
      <c r="H49" s="92"/>
      <c r="I49" s="92"/>
      <c r="J49" s="92"/>
      <c r="K49" s="93"/>
      <c r="L49" s="94">
        <f>ROUNDDOWN(L48,-2)</f>
        <v>0</v>
      </c>
      <c r="M49" s="94"/>
      <c r="N49" s="94"/>
      <c r="O49" s="94"/>
      <c r="P49" s="82" t="s">
        <v>22</v>
      </c>
      <c r="Q49" s="94">
        <f>ROUNDDOWN(Q48,-2)</f>
        <v>0</v>
      </c>
      <c r="R49" s="94"/>
      <c r="S49" s="94"/>
      <c r="T49" s="94"/>
      <c r="U49" s="83" t="s">
        <v>22</v>
      </c>
      <c r="V49" s="95">
        <f>ROUNDDOWN(V48,-2)</f>
        <v>0</v>
      </c>
      <c r="W49" s="94"/>
      <c r="X49" s="94"/>
      <c r="Y49" s="94"/>
      <c r="Z49" s="84" t="s">
        <v>22</v>
      </c>
      <c r="AA49" s="96">
        <f>ROUNDDOWN(AA48,-2)</f>
        <v>0</v>
      </c>
      <c r="AB49" s="97"/>
      <c r="AC49" s="97"/>
      <c r="AD49" s="97"/>
      <c r="AE49" s="97"/>
      <c r="AF49" s="97"/>
      <c r="AG49" s="97"/>
      <c r="AH49" s="97"/>
      <c r="AI49" s="97"/>
      <c r="AJ49" s="97"/>
      <c r="AK49" s="85" t="s">
        <v>22</v>
      </c>
      <c r="AL49" s="34"/>
      <c r="AM49" s="34"/>
      <c r="AN49" s="34"/>
      <c r="AO49" s="34"/>
      <c r="AP49" s="34"/>
      <c r="AQ49" s="34"/>
      <c r="AR49" s="34"/>
      <c r="AS49" s="34"/>
      <c r="AT49" s="34"/>
      <c r="AU49" s="34"/>
      <c r="AV49" s="34"/>
      <c r="AW49" s="34"/>
      <c r="AX49" s="34"/>
      <c r="AY49" s="34"/>
      <c r="AZ49" s="34"/>
      <c r="BA49" s="34"/>
      <c r="BB49" s="34"/>
      <c r="BC49" s="34"/>
      <c r="BD49" s="34"/>
      <c r="BN49" s="19"/>
      <c r="CO49" s="9"/>
      <c r="CP49" s="9"/>
      <c r="CQ49" s="9"/>
      <c r="CT49" s="58"/>
      <c r="CU49" s="58"/>
      <c r="CV49" s="59"/>
    </row>
    <row r="50" spans="1:100" ht="25" hidden="1" customHeight="1" x14ac:dyDescent="0.2">
      <c r="A50" s="27"/>
      <c r="B50" s="138" t="s">
        <v>104</v>
      </c>
      <c r="C50" s="139"/>
      <c r="D50" s="139"/>
      <c r="E50" s="139"/>
      <c r="F50" s="139"/>
      <c r="G50" s="139"/>
      <c r="H50" s="139"/>
      <c r="I50" s="139"/>
      <c r="J50" s="139"/>
      <c r="K50" s="140"/>
      <c r="L50" s="148">
        <f>IF(KANYU&lt;&gt;"",TRUNC(L48*LEFT(KANYU,LEN(KANYU)-2)/12,0),"")</f>
        <v>0</v>
      </c>
      <c r="M50" s="148"/>
      <c r="N50" s="148"/>
      <c r="O50" s="148"/>
      <c r="P50" s="62" t="s">
        <v>22</v>
      </c>
      <c r="Q50" s="148">
        <f>IF(KANYU&lt;&gt;"",TRUNC(Q48*LEFT(KANYU,LEN(KANYU)-2)/12,0),"")</f>
        <v>0</v>
      </c>
      <c r="R50" s="148"/>
      <c r="S50" s="148"/>
      <c r="T50" s="148"/>
      <c r="U50" s="63" t="s">
        <v>22</v>
      </c>
      <c r="V50" s="149">
        <f>IF(KANYU&lt;&gt;"",TRUNC(V48*LEFT(KANYU,LEN(KANYU)-2)/12,0),"")</f>
        <v>0</v>
      </c>
      <c r="W50" s="148"/>
      <c r="X50" s="148"/>
      <c r="Y50" s="148"/>
      <c r="Z50" s="64" t="s">
        <v>22</v>
      </c>
      <c r="AA50" s="127">
        <f>IF(KANYU&lt;&gt;"",TRUNC(AA48*LEFT(KANYU,LEN(KANYU)-2)/12,0),"")</f>
        <v>0</v>
      </c>
      <c r="AB50" s="128"/>
      <c r="AC50" s="128"/>
      <c r="AD50" s="128"/>
      <c r="AE50" s="128"/>
      <c r="AF50" s="128"/>
      <c r="AG50" s="128"/>
      <c r="AH50" s="128"/>
      <c r="AI50" s="128"/>
      <c r="AJ50" s="128"/>
      <c r="AK50" s="65" t="s">
        <v>22</v>
      </c>
      <c r="AL50" s="34"/>
      <c r="AM50" s="34"/>
      <c r="AN50" s="34"/>
      <c r="AO50" s="34"/>
      <c r="AP50" s="34"/>
      <c r="AQ50" s="34"/>
      <c r="AR50" s="34"/>
      <c r="AS50" s="34"/>
      <c r="AT50" s="34"/>
      <c r="AU50" s="34"/>
      <c r="AV50" s="34"/>
      <c r="AW50" s="34"/>
      <c r="AX50" s="34"/>
      <c r="AY50" s="34"/>
      <c r="AZ50" s="34"/>
      <c r="BA50" s="34"/>
      <c r="BB50" s="34"/>
      <c r="BC50" s="34"/>
      <c r="BD50" s="34"/>
      <c r="CO50" s="9">
        <v>24500001</v>
      </c>
      <c r="CP50" s="9"/>
      <c r="CQ50" s="9">
        <v>150000</v>
      </c>
      <c r="CT50" s="58"/>
      <c r="CU50" s="58" t="s">
        <v>48</v>
      </c>
      <c r="CV50" s="59">
        <v>7500</v>
      </c>
    </row>
    <row r="51" spans="1:100" ht="25" hidden="1" customHeight="1" x14ac:dyDescent="0.2">
      <c r="A51" s="27"/>
      <c r="B51" s="135" t="s">
        <v>91</v>
      </c>
      <c r="C51" s="136"/>
      <c r="D51" s="136"/>
      <c r="E51" s="136"/>
      <c r="F51" s="136"/>
      <c r="G51" s="136"/>
      <c r="H51" s="136"/>
      <c r="I51" s="136"/>
      <c r="J51" s="136"/>
      <c r="K51" s="137"/>
      <c r="L51" s="141">
        <f>IF(KANYU="","",MIN(L50,CH34))</f>
        <v>0</v>
      </c>
      <c r="M51" s="141"/>
      <c r="N51" s="141"/>
      <c r="O51" s="141"/>
      <c r="P51" s="66" t="s">
        <v>22</v>
      </c>
      <c r="Q51" s="141">
        <f>IF(KANYU="","",MIN(Q50,CI34))</f>
        <v>0</v>
      </c>
      <c r="R51" s="141"/>
      <c r="S51" s="141"/>
      <c r="T51" s="141"/>
      <c r="U51" s="67" t="s">
        <v>22</v>
      </c>
      <c r="V51" s="142">
        <f>IF(KANYU="","",MIN(V50,CJ34))</f>
        <v>0</v>
      </c>
      <c r="W51" s="141"/>
      <c r="X51" s="141"/>
      <c r="Y51" s="141"/>
      <c r="Z51" s="68" t="s">
        <v>22</v>
      </c>
      <c r="AA51" s="125">
        <f>IF(KANYU="","",MIN(AA50,CK34))</f>
        <v>0</v>
      </c>
      <c r="AB51" s="126"/>
      <c r="AC51" s="126"/>
      <c r="AD51" s="126"/>
      <c r="AE51" s="126"/>
      <c r="AF51" s="126"/>
      <c r="AG51" s="126"/>
      <c r="AH51" s="126"/>
      <c r="AI51" s="126"/>
      <c r="AJ51" s="126"/>
      <c r="AK51" s="69" t="s">
        <v>22</v>
      </c>
      <c r="AL51" s="34"/>
      <c r="AM51" s="34"/>
      <c r="AN51" s="34"/>
      <c r="AO51" s="34"/>
      <c r="AP51" s="34"/>
      <c r="AQ51" s="34"/>
      <c r="AR51" s="34"/>
      <c r="AS51" s="34"/>
      <c r="AT51" s="34"/>
      <c r="AU51" s="34"/>
      <c r="AV51" s="34"/>
      <c r="AW51" s="34"/>
      <c r="AX51" s="34"/>
      <c r="AY51" s="34"/>
      <c r="AZ51" s="34"/>
      <c r="BA51" s="34"/>
      <c r="BB51" s="34"/>
      <c r="BC51" s="34"/>
      <c r="BD51" s="34"/>
      <c r="BN51" s="24" t="str">
        <f>CV39&amp;"年度分の国民健康保険料（１年分）"</f>
        <v>令和8年度分の国民健康保険料（１年分）</v>
      </c>
      <c r="CO51" s="9">
        <v>25000001</v>
      </c>
      <c r="CP51" s="9"/>
      <c r="CQ51" s="9">
        <v>0</v>
      </c>
      <c r="CT51" s="58"/>
      <c r="CU51" s="58" t="s">
        <v>77</v>
      </c>
      <c r="CV51" s="60">
        <v>260000</v>
      </c>
    </row>
    <row r="52" spans="1:100" ht="25" hidden="1" customHeight="1" thickBot="1" x14ac:dyDescent="0.25">
      <c r="A52" s="27"/>
      <c r="B52" s="143" t="s">
        <v>92</v>
      </c>
      <c r="C52" s="144"/>
      <c r="D52" s="144"/>
      <c r="E52" s="144"/>
      <c r="F52" s="144"/>
      <c r="G52" s="144"/>
      <c r="H52" s="144"/>
      <c r="I52" s="144"/>
      <c r="J52" s="144"/>
      <c r="K52" s="145"/>
      <c r="L52" s="146">
        <f>IF(KANYU="","",L50-L51)</f>
        <v>0</v>
      </c>
      <c r="M52" s="146"/>
      <c r="N52" s="146"/>
      <c r="O52" s="146"/>
      <c r="P52" s="74" t="s">
        <v>22</v>
      </c>
      <c r="Q52" s="146">
        <f>IF(KANYU="","",Q50-Q51)</f>
        <v>0</v>
      </c>
      <c r="R52" s="146"/>
      <c r="S52" s="146"/>
      <c r="T52" s="146"/>
      <c r="U52" s="75" t="s">
        <v>22</v>
      </c>
      <c r="V52" s="147">
        <f>IF(KANYU="","",V50-V51)</f>
        <v>0</v>
      </c>
      <c r="W52" s="146"/>
      <c r="X52" s="146"/>
      <c r="Y52" s="146"/>
      <c r="Z52" s="76" t="s">
        <v>22</v>
      </c>
      <c r="AA52" s="129">
        <f>IF(KANYU="","",AA50-AA51)</f>
        <v>0</v>
      </c>
      <c r="AB52" s="130"/>
      <c r="AC52" s="130"/>
      <c r="AD52" s="130"/>
      <c r="AE52" s="130"/>
      <c r="AF52" s="130"/>
      <c r="AG52" s="130"/>
      <c r="AH52" s="130"/>
      <c r="AI52" s="130"/>
      <c r="AJ52" s="130"/>
      <c r="AK52" s="77" t="s">
        <v>22</v>
      </c>
      <c r="AL52" s="34"/>
      <c r="AM52" s="34"/>
      <c r="AN52" s="34"/>
      <c r="AO52" s="34"/>
      <c r="AP52" s="34"/>
      <c r="AQ52" s="34"/>
      <c r="AR52" s="34"/>
      <c r="AS52" s="34"/>
      <c r="AT52" s="34"/>
      <c r="AU52" s="34"/>
      <c r="AV52" s="34"/>
      <c r="AW52" s="34"/>
      <c r="AX52" s="34"/>
      <c r="AY52" s="34"/>
      <c r="AZ52" s="34"/>
      <c r="BA52" s="34"/>
      <c r="BB52" s="34"/>
      <c r="BC52" s="34"/>
      <c r="BD52" s="34"/>
      <c r="CT52" s="58" t="s">
        <v>45</v>
      </c>
      <c r="CU52" s="58" t="s">
        <v>43</v>
      </c>
      <c r="CV52" s="59">
        <v>2.1000000000000001E-2</v>
      </c>
    </row>
    <row r="53" spans="1:100" ht="20.5" customHeight="1" thickBot="1" x14ac:dyDescent="0.25">
      <c r="CT53" s="58"/>
      <c r="CU53" s="58" t="s">
        <v>46</v>
      </c>
      <c r="CV53" s="59">
        <v>11000</v>
      </c>
    </row>
    <row r="54" spans="1:100" ht="25" customHeight="1" thickBot="1" x14ac:dyDescent="0.25">
      <c r="B54" s="110" t="s">
        <v>109</v>
      </c>
      <c r="C54" s="111"/>
      <c r="D54" s="111"/>
      <c r="E54" s="111"/>
      <c r="F54" s="111"/>
      <c r="G54" s="111"/>
      <c r="H54" s="111"/>
      <c r="I54" s="111"/>
      <c r="J54" s="111"/>
      <c r="K54" s="112"/>
      <c r="L54" s="113" t="s">
        <v>24</v>
      </c>
      <c r="M54" s="114"/>
      <c r="N54" s="114"/>
      <c r="O54" s="114"/>
      <c r="P54" s="114"/>
      <c r="Q54" s="114" t="s">
        <v>25</v>
      </c>
      <c r="R54" s="114"/>
      <c r="S54" s="114"/>
      <c r="T54" s="114"/>
      <c r="U54" s="114"/>
      <c r="V54" s="114" t="s">
        <v>26</v>
      </c>
      <c r="W54" s="114"/>
      <c r="X54" s="114"/>
      <c r="Y54" s="114"/>
      <c r="Z54" s="114"/>
      <c r="AA54" s="114" t="s">
        <v>87</v>
      </c>
      <c r="AB54" s="114"/>
      <c r="AC54" s="114"/>
      <c r="AD54" s="114"/>
      <c r="AE54" s="114"/>
      <c r="AF54" s="114"/>
      <c r="AG54" s="114"/>
      <c r="AH54" s="114"/>
      <c r="AI54" s="114"/>
      <c r="AJ54" s="114"/>
      <c r="AK54" s="115"/>
      <c r="CT54" s="58"/>
      <c r="CU54" s="58" t="s">
        <v>47</v>
      </c>
      <c r="CV54" s="59">
        <v>0</v>
      </c>
    </row>
    <row r="55" spans="1:100" ht="25" customHeight="1" x14ac:dyDescent="0.2">
      <c r="B55" s="116" t="s">
        <v>43</v>
      </c>
      <c r="C55" s="117"/>
      <c r="D55" s="117"/>
      <c r="E55" s="117"/>
      <c r="F55" s="117"/>
      <c r="G55" s="117"/>
      <c r="H55" s="117"/>
      <c r="I55" s="117"/>
      <c r="J55" s="117"/>
      <c r="K55" s="118"/>
      <c r="L55" s="119">
        <v>6.9</v>
      </c>
      <c r="M55" s="119"/>
      <c r="N55" s="119"/>
      <c r="O55" s="119"/>
      <c r="P55" s="48" t="s">
        <v>110</v>
      </c>
      <c r="Q55" s="120">
        <v>2.6</v>
      </c>
      <c r="R55" s="119"/>
      <c r="S55" s="119"/>
      <c r="T55" s="119"/>
      <c r="U55" s="48" t="s">
        <v>110</v>
      </c>
      <c r="V55" s="121">
        <v>2.1</v>
      </c>
      <c r="W55" s="122"/>
      <c r="X55" s="122"/>
      <c r="Y55" s="122"/>
      <c r="Z55" s="48" t="s">
        <v>110</v>
      </c>
      <c r="AA55" s="121">
        <v>0.3</v>
      </c>
      <c r="AB55" s="122"/>
      <c r="AC55" s="122"/>
      <c r="AD55" s="122"/>
      <c r="AE55" s="122"/>
      <c r="AF55" s="122"/>
      <c r="AG55" s="122"/>
      <c r="AH55" s="122"/>
      <c r="AI55" s="122"/>
      <c r="AJ55" s="122"/>
      <c r="AK55" s="51" t="s">
        <v>110</v>
      </c>
      <c r="CT55" s="58"/>
      <c r="CU55" s="58" t="s">
        <v>48</v>
      </c>
      <c r="CV55" s="59">
        <v>6100</v>
      </c>
    </row>
    <row r="56" spans="1:100" ht="19" customHeight="1" x14ac:dyDescent="0.2">
      <c r="B56" s="208" t="s">
        <v>46</v>
      </c>
      <c r="C56" s="209"/>
      <c r="D56" s="209"/>
      <c r="E56" s="209"/>
      <c r="F56" s="209"/>
      <c r="G56" s="209"/>
      <c r="H56" s="209"/>
      <c r="I56" s="209"/>
      <c r="J56" s="209"/>
      <c r="K56" s="210"/>
      <c r="L56" s="214">
        <v>26000</v>
      </c>
      <c r="M56" s="215"/>
      <c r="N56" s="215"/>
      <c r="O56" s="215"/>
      <c r="P56" s="220" t="s">
        <v>22</v>
      </c>
      <c r="Q56" s="218">
        <v>10000</v>
      </c>
      <c r="R56" s="215"/>
      <c r="S56" s="215"/>
      <c r="T56" s="215"/>
      <c r="U56" s="220" t="s">
        <v>22</v>
      </c>
      <c r="V56" s="218">
        <v>11000</v>
      </c>
      <c r="W56" s="215"/>
      <c r="X56" s="215"/>
      <c r="Y56" s="215"/>
      <c r="Z56" s="220" t="s">
        <v>22</v>
      </c>
      <c r="AA56" s="103">
        <v>1200</v>
      </c>
      <c r="AB56" s="104"/>
      <c r="AC56" s="104"/>
      <c r="AD56" s="104"/>
      <c r="AE56" s="104"/>
      <c r="AF56" s="104"/>
      <c r="AG56" s="104"/>
      <c r="AH56" s="104"/>
      <c r="AI56" s="104"/>
      <c r="AJ56" s="104"/>
      <c r="AK56" s="86" t="s">
        <v>22</v>
      </c>
      <c r="CT56" s="58"/>
      <c r="CU56" s="58" t="s">
        <v>77</v>
      </c>
      <c r="CV56" s="60">
        <v>170000</v>
      </c>
    </row>
    <row r="57" spans="1:100" ht="19" customHeight="1" x14ac:dyDescent="0.2">
      <c r="B57" s="211"/>
      <c r="C57" s="212"/>
      <c r="D57" s="212"/>
      <c r="E57" s="212"/>
      <c r="F57" s="212"/>
      <c r="G57" s="212"/>
      <c r="H57" s="212"/>
      <c r="I57" s="212"/>
      <c r="J57" s="212"/>
      <c r="K57" s="213"/>
      <c r="L57" s="216"/>
      <c r="M57" s="217"/>
      <c r="N57" s="217"/>
      <c r="O57" s="217"/>
      <c r="P57" s="221"/>
      <c r="Q57" s="219"/>
      <c r="R57" s="217"/>
      <c r="S57" s="217"/>
      <c r="T57" s="217"/>
      <c r="U57" s="221"/>
      <c r="V57" s="219"/>
      <c r="W57" s="217"/>
      <c r="X57" s="217"/>
      <c r="Y57" s="217"/>
      <c r="Z57" s="221"/>
      <c r="AA57" s="87" t="s">
        <v>126</v>
      </c>
      <c r="AB57" s="88"/>
      <c r="AC57" s="88"/>
      <c r="AD57" s="88"/>
      <c r="AE57" s="88"/>
      <c r="AF57" s="88"/>
      <c r="AG57" s="207" t="s">
        <v>127</v>
      </c>
      <c r="AH57" s="207"/>
      <c r="AI57" s="104">
        <v>100</v>
      </c>
      <c r="AJ57" s="104"/>
      <c r="AK57" s="86" t="s">
        <v>22</v>
      </c>
      <c r="CT57" s="58"/>
      <c r="CU57" s="58"/>
      <c r="CV57" s="60"/>
    </row>
    <row r="58" spans="1:100" ht="25" customHeight="1" x14ac:dyDescent="0.2">
      <c r="B58" s="105" t="s">
        <v>105</v>
      </c>
      <c r="C58" s="106"/>
      <c r="D58" s="106"/>
      <c r="E58" s="106"/>
      <c r="F58" s="106"/>
      <c r="G58" s="106"/>
      <c r="H58" s="106"/>
      <c r="I58" s="106"/>
      <c r="J58" s="106"/>
      <c r="K58" s="107"/>
      <c r="L58" s="108">
        <v>20500</v>
      </c>
      <c r="M58" s="108"/>
      <c r="N58" s="108"/>
      <c r="O58" s="108"/>
      <c r="P58" s="49" t="s">
        <v>22</v>
      </c>
      <c r="Q58" s="108">
        <v>7500</v>
      </c>
      <c r="R58" s="108"/>
      <c r="S58" s="108"/>
      <c r="T58" s="108"/>
      <c r="U58" s="49" t="s">
        <v>22</v>
      </c>
      <c r="V58" s="109">
        <v>6100</v>
      </c>
      <c r="W58" s="108"/>
      <c r="X58" s="108"/>
      <c r="Y58" s="108"/>
      <c r="Z58" s="49" t="s">
        <v>22</v>
      </c>
      <c r="AA58" s="109">
        <v>800</v>
      </c>
      <c r="AB58" s="108"/>
      <c r="AC58" s="108"/>
      <c r="AD58" s="108"/>
      <c r="AE58" s="108"/>
      <c r="AF58" s="108"/>
      <c r="AG58" s="108"/>
      <c r="AH58" s="108"/>
      <c r="AI58" s="108"/>
      <c r="AJ58" s="108"/>
      <c r="AK58" s="52" t="s">
        <v>22</v>
      </c>
      <c r="CT58" s="58" t="s">
        <v>78</v>
      </c>
      <c r="CU58" s="58" t="s">
        <v>43</v>
      </c>
      <c r="CV58" s="59">
        <v>3.0000000000000001E-3</v>
      </c>
    </row>
    <row r="59" spans="1:100" ht="25" customHeight="1" thickBot="1" x14ac:dyDescent="0.25">
      <c r="B59" s="98" t="s">
        <v>77</v>
      </c>
      <c r="C59" s="99"/>
      <c r="D59" s="99"/>
      <c r="E59" s="99"/>
      <c r="F59" s="99"/>
      <c r="G59" s="99"/>
      <c r="H59" s="99"/>
      <c r="I59" s="99"/>
      <c r="J59" s="99"/>
      <c r="K59" s="100"/>
      <c r="L59" s="101">
        <v>670000</v>
      </c>
      <c r="M59" s="101"/>
      <c r="N59" s="101"/>
      <c r="O59" s="101"/>
      <c r="P59" s="50" t="s">
        <v>22</v>
      </c>
      <c r="Q59" s="101">
        <v>260000</v>
      </c>
      <c r="R59" s="101"/>
      <c r="S59" s="101"/>
      <c r="T59" s="101"/>
      <c r="U59" s="50" t="s">
        <v>22</v>
      </c>
      <c r="V59" s="102">
        <v>170000</v>
      </c>
      <c r="W59" s="101"/>
      <c r="X59" s="101"/>
      <c r="Y59" s="101"/>
      <c r="Z59" s="50" t="s">
        <v>22</v>
      </c>
      <c r="AA59" s="102">
        <v>30000</v>
      </c>
      <c r="AB59" s="101"/>
      <c r="AC59" s="101"/>
      <c r="AD59" s="101"/>
      <c r="AE59" s="101"/>
      <c r="AF59" s="101"/>
      <c r="AG59" s="101"/>
      <c r="AH59" s="101"/>
      <c r="AI59" s="101"/>
      <c r="AJ59" s="101"/>
      <c r="AK59" s="53" t="s">
        <v>22</v>
      </c>
      <c r="CT59" s="58"/>
      <c r="CU59" s="58" t="s">
        <v>46</v>
      </c>
      <c r="CV59" s="59">
        <v>1200</v>
      </c>
    </row>
    <row r="60" spans="1:100" ht="18.899999999999999" customHeight="1" x14ac:dyDescent="0.2">
      <c r="CT60" s="58"/>
      <c r="CU60" s="58" t="s">
        <v>79</v>
      </c>
      <c r="CV60" s="59">
        <v>100</v>
      </c>
    </row>
    <row r="61" spans="1:100" ht="18.899999999999999" customHeight="1" x14ac:dyDescent="0.2">
      <c r="CT61" s="58"/>
      <c r="CU61" s="58" t="s">
        <v>47</v>
      </c>
      <c r="CV61" s="59">
        <v>0</v>
      </c>
    </row>
    <row r="62" spans="1:100" ht="18.899999999999999" customHeight="1" x14ac:dyDescent="0.2">
      <c r="CT62" s="58"/>
      <c r="CU62" s="58" t="s">
        <v>48</v>
      </c>
      <c r="CV62" s="59">
        <v>800</v>
      </c>
    </row>
    <row r="63" spans="1:100" ht="18.899999999999999" customHeight="1" x14ac:dyDescent="0.2">
      <c r="CT63" s="58"/>
      <c r="CU63" s="58" t="s">
        <v>77</v>
      </c>
      <c r="CV63" s="60">
        <v>30000</v>
      </c>
    </row>
    <row r="65" spans="2:2" ht="18.899999999999999" customHeight="1" x14ac:dyDescent="0.2">
      <c r="B65" s="46"/>
    </row>
  </sheetData>
  <sheetProtection algorithmName="SHA-512" hashValue="5t128BoF7f9cH2ur/CK7BIQu9ScsTyhxwrERC2ZaBuFQM38qXKOty9aREfGd1IBCZNGcN3fKUPV1fMj2ErmJ5A==" saltValue="+VmyfDt2dmq5B/ZvUbJPdw==" spinCount="100000" sheet="1" objects="1" scenarios="1"/>
  <mergeCells count="192">
    <mergeCell ref="AI57:AJ57"/>
    <mergeCell ref="AG57:AH57"/>
    <mergeCell ref="B56:K57"/>
    <mergeCell ref="L56:O57"/>
    <mergeCell ref="Q56:T57"/>
    <mergeCell ref="P56:P57"/>
    <mergeCell ref="U56:U57"/>
    <mergeCell ref="V56:Y57"/>
    <mergeCell ref="Z56:Z57"/>
    <mergeCell ref="B22:H22"/>
    <mergeCell ref="O31:T31"/>
    <mergeCell ref="O32:T32"/>
    <mergeCell ref="U27:Z27"/>
    <mergeCell ref="B25:H25"/>
    <mergeCell ref="I25:N25"/>
    <mergeCell ref="B26:H26"/>
    <mergeCell ref="I26:N26"/>
    <mergeCell ref="B31:H31"/>
    <mergeCell ref="I31:N31"/>
    <mergeCell ref="B32:H32"/>
    <mergeCell ref="I32:N32"/>
    <mergeCell ref="B27:H27"/>
    <mergeCell ref="I27:N27"/>
    <mergeCell ref="B28:H28"/>
    <mergeCell ref="I28:N28"/>
    <mergeCell ref="O25:T25"/>
    <mergeCell ref="O26:T26"/>
    <mergeCell ref="O27:T27"/>
    <mergeCell ref="O28:T28"/>
    <mergeCell ref="O29:T29"/>
    <mergeCell ref="U25:Z25"/>
    <mergeCell ref="U26:Z26"/>
    <mergeCell ref="I30:N30"/>
    <mergeCell ref="L42:P42"/>
    <mergeCell ref="Q42:U42"/>
    <mergeCell ref="O30:T30"/>
    <mergeCell ref="U33:Z33"/>
    <mergeCell ref="U29:Z29"/>
    <mergeCell ref="U30:Z30"/>
    <mergeCell ref="U31:Z31"/>
    <mergeCell ref="U32:Z32"/>
    <mergeCell ref="AM31:AR31"/>
    <mergeCell ref="AM30:AR30"/>
    <mergeCell ref="AS25:AX25"/>
    <mergeCell ref="AS26:AX26"/>
    <mergeCell ref="AM26:AR26"/>
    <mergeCell ref="AM27:AR27"/>
    <mergeCell ref="AM28:AR28"/>
    <mergeCell ref="AM29:AR29"/>
    <mergeCell ref="AE33:AF33"/>
    <mergeCell ref="AS27:AX27"/>
    <mergeCell ref="AS28:AX28"/>
    <mergeCell ref="AS29:AX29"/>
    <mergeCell ref="AE25:AF25"/>
    <mergeCell ref="AE26:AF26"/>
    <mergeCell ref="AM32:AR32"/>
    <mergeCell ref="AM33:AR33"/>
    <mergeCell ref="AS30:AX30"/>
    <mergeCell ref="AS31:AX31"/>
    <mergeCell ref="AS32:AX32"/>
    <mergeCell ref="AS33:AX33"/>
    <mergeCell ref="AM25:AR25"/>
    <mergeCell ref="AG25:AL25"/>
    <mergeCell ref="AY30:BD30"/>
    <mergeCell ref="AY31:BD31"/>
    <mergeCell ref="AY32:BD32"/>
    <mergeCell ref="AY33:BD33"/>
    <mergeCell ref="AY25:BD25"/>
    <mergeCell ref="AY26:BD26"/>
    <mergeCell ref="AY27:BD27"/>
    <mergeCell ref="AY28:BD28"/>
    <mergeCell ref="AY29:BD29"/>
    <mergeCell ref="B47:K47"/>
    <mergeCell ref="L47:O47"/>
    <mergeCell ref="Q47:T47"/>
    <mergeCell ref="V47:Y47"/>
    <mergeCell ref="B45:K45"/>
    <mergeCell ref="L45:O45"/>
    <mergeCell ref="Q45:T45"/>
    <mergeCell ref="V45:Y45"/>
    <mergeCell ref="AC31:AD31"/>
    <mergeCell ref="AC32:AD32"/>
    <mergeCell ref="AC33:AD33"/>
    <mergeCell ref="AA33:AB33"/>
    <mergeCell ref="AA44:AJ44"/>
    <mergeCell ref="AA45:AJ45"/>
    <mergeCell ref="AA46:AJ46"/>
    <mergeCell ref="AA47:AJ47"/>
    <mergeCell ref="V42:Z42"/>
    <mergeCell ref="B43:K43"/>
    <mergeCell ref="L43:O43"/>
    <mergeCell ref="Q43:T43"/>
    <mergeCell ref="V43:Y43"/>
    <mergeCell ref="R39:W39"/>
    <mergeCell ref="O33:T33"/>
    <mergeCell ref="B37:Q37"/>
    <mergeCell ref="AG27:AL27"/>
    <mergeCell ref="AG28:AL28"/>
    <mergeCell ref="AG29:AL29"/>
    <mergeCell ref="AG30:AL30"/>
    <mergeCell ref="AG31:AL31"/>
    <mergeCell ref="AG32:AL32"/>
    <mergeCell ref="AG33:AL33"/>
    <mergeCell ref="AG26:AL26"/>
    <mergeCell ref="L46:O46"/>
    <mergeCell ref="Q46:T46"/>
    <mergeCell ref="V46:Y46"/>
    <mergeCell ref="AE27:AF27"/>
    <mergeCell ref="AE28:AF28"/>
    <mergeCell ref="AE29:AF29"/>
    <mergeCell ref="AE30:AF30"/>
    <mergeCell ref="AC26:AD26"/>
    <mergeCell ref="U28:Z28"/>
    <mergeCell ref="B39:Q39"/>
    <mergeCell ref="B33:H33"/>
    <mergeCell ref="I33:N33"/>
    <mergeCell ref="B42:K42"/>
    <mergeCell ref="B29:H29"/>
    <mergeCell ref="I29:N29"/>
    <mergeCell ref="B30:H30"/>
    <mergeCell ref="B3:D3"/>
    <mergeCell ref="B19:H19"/>
    <mergeCell ref="B48:K48"/>
    <mergeCell ref="B50:K50"/>
    <mergeCell ref="B51:K51"/>
    <mergeCell ref="L51:O51"/>
    <mergeCell ref="Q51:T51"/>
    <mergeCell ref="V51:Y51"/>
    <mergeCell ref="B52:K52"/>
    <mergeCell ref="L52:O52"/>
    <mergeCell ref="Q52:T52"/>
    <mergeCell ref="V52:Y52"/>
    <mergeCell ref="L50:O50"/>
    <mergeCell ref="Q50:T50"/>
    <mergeCell ref="V50:Y50"/>
    <mergeCell ref="L48:O48"/>
    <mergeCell ref="Q48:T48"/>
    <mergeCell ref="V48:Y48"/>
    <mergeCell ref="R37:X37"/>
    <mergeCell ref="B44:K44"/>
    <mergeCell ref="L44:O44"/>
    <mergeCell ref="Q44:T44"/>
    <mergeCell ref="V44:Y44"/>
    <mergeCell ref="B46:K46"/>
    <mergeCell ref="Q55:T55"/>
    <mergeCell ref="V55:Y55"/>
    <mergeCell ref="AA55:AJ55"/>
    <mergeCell ref="AA25:AB25"/>
    <mergeCell ref="AA26:AB26"/>
    <mergeCell ref="AA27:AB27"/>
    <mergeCell ref="AA28:AB28"/>
    <mergeCell ref="AA29:AB29"/>
    <mergeCell ref="AA30:AB30"/>
    <mergeCell ref="AA31:AB31"/>
    <mergeCell ref="AA32:AB32"/>
    <mergeCell ref="AC25:AD25"/>
    <mergeCell ref="AA48:AJ48"/>
    <mergeCell ref="AA50:AJ50"/>
    <mergeCell ref="AA51:AJ51"/>
    <mergeCell ref="AA52:AJ52"/>
    <mergeCell ref="AC27:AD27"/>
    <mergeCell ref="AC28:AD28"/>
    <mergeCell ref="AC29:AD29"/>
    <mergeCell ref="AC30:AD30"/>
    <mergeCell ref="AE31:AF31"/>
    <mergeCell ref="AE32:AF32"/>
    <mergeCell ref="AA42:AK42"/>
    <mergeCell ref="AA43:AJ43"/>
    <mergeCell ref="BE1:CW3"/>
    <mergeCell ref="B49:K49"/>
    <mergeCell ref="L49:O49"/>
    <mergeCell ref="Q49:T49"/>
    <mergeCell ref="V49:Y49"/>
    <mergeCell ref="AA49:AJ49"/>
    <mergeCell ref="B59:K59"/>
    <mergeCell ref="L59:O59"/>
    <mergeCell ref="Q59:T59"/>
    <mergeCell ref="V59:Y59"/>
    <mergeCell ref="AA59:AJ59"/>
    <mergeCell ref="AA56:AJ56"/>
    <mergeCell ref="B58:K58"/>
    <mergeCell ref="L58:O58"/>
    <mergeCell ref="Q58:T58"/>
    <mergeCell ref="V58:Y58"/>
    <mergeCell ref="AA58:AJ58"/>
    <mergeCell ref="B54:K54"/>
    <mergeCell ref="L54:P54"/>
    <mergeCell ref="Q54:U54"/>
    <mergeCell ref="V54:Z54"/>
    <mergeCell ref="AA54:AK54"/>
    <mergeCell ref="B55:K55"/>
    <mergeCell ref="L55:O55"/>
  </mergeCells>
  <phoneticPr fontId="2"/>
  <dataValidations count="7">
    <dataValidation type="whole" allowBlank="1" showInputMessage="1" showErrorMessage="1" error="整数を入力してください。_x000a_マイナスの場合は、0を入力してください。" sqref="I26:T33 AK36:BC39" xr:uid="{00000000-0002-0000-0000-000000000000}">
      <formula1>0</formula1>
      <formula2>99999999</formula2>
    </dataValidation>
    <dataValidation type="list" allowBlank="1" showInputMessage="1" showErrorMessage="1" error="加入期間を選択してください。" sqref="B22" xr:uid="{00000000-0002-0000-0000-000002000000}">
      <formula1>$CL$26:$CL$38</formula1>
    </dataValidation>
    <dataValidation allowBlank="1" showInputMessage="1" showErrorMessage="1" error="整数を入力してください。_x000a_マイナスの場合は、0を入力してください。" sqref="AG26:BD33" xr:uid="{251A0CD0-3AB7-4B52-81F3-ECF0E181B196}"/>
    <dataValidation type="whole" allowBlank="1" showInputMessage="1" showErrorMessage="1" error="整数を入力してください。_x000a_マイナスの場合は、0を入力してください。" sqref="U26:Z33" xr:uid="{8F2C4623-6390-44BB-B5BC-A7CEE4DB6668}">
      <formula1>-9999999</formula1>
      <formula2>99999999</formula2>
    </dataValidation>
    <dataValidation type="list" allowBlank="1" showInputMessage="1" showErrorMessage="1" error="選択してください。" sqref="AA26:AD33" xr:uid="{D0C32E3A-EA6C-4825-8B89-FE34A9F4B331}">
      <formula1>"●"</formula1>
    </dataValidation>
    <dataValidation type="list" allowBlank="1" showInputMessage="1" showErrorMessage="1" error="選択してください。" sqref="AE26:AF33" xr:uid="{35BAFED5-5D77-4521-9AA6-C0ED12AA4844}">
      <formula1>$CL$26:$CL$32</formula1>
    </dataValidation>
    <dataValidation type="list" allowBlank="1" showInputMessage="1" showErrorMessage="1" error="年齢区分を選択してください。" sqref="B26:H33" xr:uid="{00000000-0002-0000-0000-000001000000}">
      <formula1>$CL$20:$CL$25</formula1>
    </dataValidation>
  </dataValidations>
  <pageMargins left="0.70866141732283472" right="0.51181102362204722" top="0.74803149606299213" bottom="0.74803149606299213" header="0.31496062992125984" footer="0.31496062992125984"/>
  <pageSetup paperSize="9" scale="74" fitToHeight="0" orientation="landscape" r:id="rId1"/>
  <ignoredErrors>
    <ignoredError sqref="M48:O48 R48:T48 W48:Y48 M46:O46 M52:O52 M47:O47 R47:T47 W47:Y47"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83</vt:i4>
      </vt:variant>
    </vt:vector>
  </HeadingPairs>
  <TitlesOfParts>
    <vt:vector size="84" baseType="lpstr">
      <vt:lpstr>試算</vt:lpstr>
      <vt:lpstr>AGE_0</vt:lpstr>
      <vt:lpstr>AGE_1</vt:lpstr>
      <vt:lpstr>AGE_2</vt:lpstr>
      <vt:lpstr>AGE_3</vt:lpstr>
      <vt:lpstr>AGE_4</vt:lpstr>
      <vt:lpstr>AGE_5</vt:lpstr>
      <vt:lpstr>GND</vt:lpstr>
      <vt:lpstr>IR_BYO</vt:lpstr>
      <vt:lpstr>IR_GND</vt:lpstr>
      <vt:lpstr>IR_KIN</vt:lpstr>
      <vt:lpstr>IR_SAN</vt:lpstr>
      <vt:lpstr>IR_SYT</vt:lpstr>
      <vt:lpstr>KANYU</vt:lpstr>
      <vt:lpstr>KD_18KIN</vt:lpstr>
      <vt:lpstr>KD_BYO</vt:lpstr>
      <vt:lpstr>KD_GND</vt:lpstr>
      <vt:lpstr>KD_KIN</vt:lpstr>
      <vt:lpstr>KD_SAN</vt:lpstr>
      <vt:lpstr>KD_SYT</vt:lpstr>
      <vt:lpstr>KG_BYO</vt:lpstr>
      <vt:lpstr>KG_GND</vt:lpstr>
      <vt:lpstr>KG_KIN</vt:lpstr>
      <vt:lpstr>KG_SAN</vt:lpstr>
      <vt:lpstr>KG_SYT</vt:lpstr>
      <vt:lpstr>KGN</vt:lpstr>
      <vt:lpstr>KISO_0</vt:lpstr>
      <vt:lpstr>KISO_1</vt:lpstr>
      <vt:lpstr>KISO_2</vt:lpstr>
      <vt:lpstr>KISO_3</vt:lpstr>
      <vt:lpstr>KJ_0</vt:lpstr>
      <vt:lpstr>KJ_1</vt:lpstr>
      <vt:lpstr>KJ_10</vt:lpstr>
      <vt:lpstr>KJ_7</vt:lpstr>
      <vt:lpstr>KJ_8</vt:lpstr>
      <vt:lpstr>KJ_9</vt:lpstr>
      <vt:lpstr>KR_7</vt:lpstr>
      <vt:lpstr>KR_8</vt:lpstr>
      <vt:lpstr>KR_9</vt:lpstr>
      <vt:lpstr>KS_0</vt:lpstr>
      <vt:lpstr>KS_1</vt:lpstr>
      <vt:lpstr>KS_10</vt:lpstr>
      <vt:lpstr>KS_7</vt:lpstr>
      <vt:lpstr>KS_8</vt:lpstr>
      <vt:lpstr>KS_9</vt:lpstr>
      <vt:lpstr>KS_KJ_0</vt:lpstr>
      <vt:lpstr>KS_KJ_1</vt:lpstr>
      <vt:lpstr>KS_KJ_2</vt:lpstr>
      <vt:lpstr>KS_KJ_3</vt:lpstr>
      <vt:lpstr>NK_64_0</vt:lpstr>
      <vt:lpstr>NK_64_1</vt:lpstr>
      <vt:lpstr>NK_64_2</vt:lpstr>
      <vt:lpstr>NK_64_3</vt:lpstr>
      <vt:lpstr>NK_64_4</vt:lpstr>
      <vt:lpstr>NK_65_0</vt:lpstr>
      <vt:lpstr>NK_65_1</vt:lpstr>
      <vt:lpstr>NK_65_2</vt:lpstr>
      <vt:lpstr>NK_65_3</vt:lpstr>
      <vt:lpstr>NK_65_4</vt:lpstr>
      <vt:lpstr>NR_64_1</vt:lpstr>
      <vt:lpstr>NR_64_2</vt:lpstr>
      <vt:lpstr>NR_64_3</vt:lpstr>
      <vt:lpstr>NR_65_1</vt:lpstr>
      <vt:lpstr>NR_65_2</vt:lpstr>
      <vt:lpstr>NR_65_3</vt:lpstr>
      <vt:lpstr>NS_64_0</vt:lpstr>
      <vt:lpstr>NS_64_1</vt:lpstr>
      <vt:lpstr>NS_64_2</vt:lpstr>
      <vt:lpstr>NS_64_3</vt:lpstr>
      <vt:lpstr>NS_64_4</vt:lpstr>
      <vt:lpstr>NS_65_0</vt:lpstr>
      <vt:lpstr>NS_65_1</vt:lpstr>
      <vt:lpstr>NS_65_2</vt:lpstr>
      <vt:lpstr>NS_65_3</vt:lpstr>
      <vt:lpstr>NS_65_4</vt:lpstr>
      <vt:lpstr>試算!Print_Area</vt:lpstr>
      <vt:lpstr>SI_BYO</vt:lpstr>
      <vt:lpstr>SI_GND</vt:lpstr>
      <vt:lpstr>SI_KIN</vt:lpstr>
      <vt:lpstr>SI_SAN</vt:lpstr>
      <vt:lpstr>SI_SYT</vt:lpstr>
      <vt:lpstr>お知らせ</vt:lpstr>
      <vt:lpstr>軽減率</vt:lpstr>
      <vt:lpstr>年度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u1618</dc:creator>
  <cp:lastModifiedBy>村上 大</cp:lastModifiedBy>
  <cp:lastPrinted>2023-11-30T01:08:36Z</cp:lastPrinted>
  <dcterms:created xsi:type="dcterms:W3CDTF">2015-04-13T00:30:48Z</dcterms:created>
  <dcterms:modified xsi:type="dcterms:W3CDTF">2026-05-29T01:22:23Z</dcterms:modified>
</cp:coreProperties>
</file>